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updateLinks="never" codeName="ThisWorkbook"/>
  <bookViews>
    <workbookView showSheetTabs="0" xWindow="105" yWindow="-60" windowWidth="19110" windowHeight="11025" tabRatio="927"/>
  </bookViews>
  <sheets>
    <sheet name="Projection Calcs" sheetId="55" r:id="rId1"/>
  </sheets>
  <definedNames>
    <definedName name="Aspect_Ratio" localSheetId="0">'Projection Calcs'!$B$51:$B$56</definedName>
    <definedName name="Aspect_Ratios">'Projection Calcs'!$B$51:$B$56</definedName>
    <definedName name="ET">#REF!</definedName>
    <definedName name="GMU">#REF!</definedName>
    <definedName name="GT">#REF!</definedName>
    <definedName name="HMU">#REF!</definedName>
    <definedName name="LMA">#REF!</definedName>
    <definedName name="LMB">#REF!</definedName>
    <definedName name="LMC">#REF!</definedName>
    <definedName name="LMD">#REF!</definedName>
    <definedName name="LME">#REF!</definedName>
    <definedName name="LMU">#REF!</definedName>
    <definedName name="_xlnm.Print_Area" localSheetId="0">'Projection Calcs'!$B$1:$L$58</definedName>
    <definedName name="Screen_Ratio_Height_Calc_Table">'Projection Calcs'!$B$51:$B$56</definedName>
    <definedName name="VHMU">#REF!</definedName>
    <definedName name="VLMU">#REF!</definedName>
  </definedNames>
  <calcPr calcId="125725" fullPrecision="0"/>
</workbook>
</file>

<file path=xl/calcChain.xml><?xml version="1.0" encoding="utf-8"?>
<calcChain xmlns="http://schemas.openxmlformats.org/spreadsheetml/2006/main">
  <c r="D28" i="55"/>
  <c r="J29"/>
  <c r="H29"/>
  <c r="F29"/>
  <c r="G23" l="1"/>
  <c r="G21"/>
  <c r="G22"/>
  <c r="G10"/>
  <c r="J10" s="1"/>
  <c r="J11" s="1"/>
  <c r="C26"/>
  <c r="C28" s="1"/>
  <c r="G29" s="1"/>
  <c r="B56"/>
  <c r="B55"/>
  <c r="B54"/>
  <c r="B52"/>
  <c r="B53"/>
  <c r="B51"/>
  <c r="D29" l="1"/>
  <c r="H10"/>
  <c r="C10" s="1"/>
  <c r="L29" l="1"/>
  <c r="K29" s="1"/>
  <c r="J28" s="1"/>
  <c r="C9" s="1"/>
  <c r="C12" l="1"/>
  <c r="D23" s="1"/>
  <c r="C19"/>
  <c r="C20" s="1"/>
  <c r="C23"/>
  <c r="C21" l="1"/>
</calcChain>
</file>

<file path=xl/comments1.xml><?xml version="1.0" encoding="utf-8"?>
<comments xmlns="http://schemas.openxmlformats.org/spreadsheetml/2006/main">
  <authors>
    <author>Mike Fay</author>
    <author>MF</author>
  </authors>
  <commentList>
    <comment ref="C8" authorId="0">
      <text>
        <r>
          <rPr>
            <sz val="10"/>
            <color indexed="81"/>
            <rFont val="Arial"/>
            <family val="2"/>
          </rPr>
          <t>Enter ANSI Lumens specified by manufacturer.</t>
        </r>
        <r>
          <rPr>
            <b/>
            <sz val="9"/>
            <color indexed="81"/>
            <rFont val="Tahoma"/>
            <family val="2"/>
          </rPr>
          <t xml:space="preserve">
</t>
        </r>
      </text>
    </comment>
    <comment ref="C9" authorId="1">
      <text>
        <r>
          <rPr>
            <sz val="10"/>
            <color indexed="81"/>
            <rFont val="Arial"/>
            <family val="2"/>
          </rPr>
          <t>LDF = Lens Dimming Factor</t>
        </r>
      </text>
    </comment>
    <comment ref="F10" authorId="0">
      <text>
        <r>
          <rPr>
            <sz val="10"/>
            <color indexed="81"/>
            <rFont val="Arial"/>
            <family val="2"/>
          </rPr>
          <t>Enter the desired screen width, in feet.</t>
        </r>
      </text>
    </comment>
    <comment ref="C11" authorId="0">
      <text>
        <r>
          <rPr>
            <sz val="10"/>
            <color indexed="81"/>
            <rFont val="Arial"/>
            <family val="2"/>
          </rPr>
          <t xml:space="preserve">Enter screen gain here
</t>
        </r>
      </text>
    </comment>
    <comment ref="G11" authorId="1">
      <text>
        <r>
          <rPr>
            <b/>
            <sz val="10"/>
            <color indexed="81"/>
            <rFont val="Arial"/>
            <family val="2"/>
          </rPr>
          <t>Specified Aspect Ratio</t>
        </r>
        <r>
          <rPr>
            <sz val="10"/>
            <color indexed="81"/>
            <rFont val="Arial"/>
            <family val="2"/>
          </rPr>
          <t xml:space="preserve">
Select the appropriate aspect ratio factor from the dropdown list. If not sure, see the table of Common Aspect Ratio Factors below.</t>
        </r>
      </text>
    </comment>
    <comment ref="C13" authorId="0">
      <text>
        <r>
          <rPr>
            <sz val="10"/>
            <color indexed="81"/>
            <rFont val="Arial"/>
            <family val="2"/>
          </rPr>
          <t>Enter factor for front or rear projection type here</t>
        </r>
      </text>
    </comment>
    <comment ref="C14" authorId="0">
      <text>
        <r>
          <rPr>
            <sz val="10"/>
            <color indexed="81"/>
            <rFont val="Arial"/>
            <family val="2"/>
          </rPr>
          <t>Enter estimated or measured ambient light value here. If needed, see references below. 40 is a good place to start if you're not sure.</t>
        </r>
      </text>
    </comment>
    <comment ref="G20" authorId="0">
      <text>
        <r>
          <rPr>
            <sz val="10"/>
            <color indexed="81"/>
            <rFont val="Arial"/>
            <family val="2"/>
          </rPr>
          <t>Enter the distance from the screen to the furthest seat</t>
        </r>
      </text>
    </comment>
    <comment ref="H26" authorId="1">
      <text>
        <r>
          <rPr>
            <sz val="10"/>
            <color indexed="81"/>
            <rFont val="Arial"/>
            <family val="2"/>
          </rPr>
          <t>Enter the value specified by manufacturer.</t>
        </r>
      </text>
    </comment>
    <comment ref="J26" authorId="0">
      <text>
        <r>
          <rPr>
            <sz val="10"/>
            <color indexed="81"/>
            <rFont val="Arial"/>
            <family val="2"/>
          </rPr>
          <t>If using a fixed lens, enter the ratio here and again in the cell directly below.</t>
        </r>
      </text>
    </comment>
    <comment ref="C27" authorId="0">
      <text>
        <r>
          <rPr>
            <sz val="10"/>
            <color indexed="81"/>
            <rFont val="Arial"/>
            <family val="2"/>
          </rPr>
          <t>Enter the distance between the screen and the front bezel of the projector case.</t>
        </r>
      </text>
    </comment>
    <comment ref="F27" authorId="0">
      <text>
        <r>
          <rPr>
            <sz val="10"/>
            <color indexed="81"/>
            <rFont val="Arial"/>
            <family val="2"/>
          </rPr>
          <t>Remember to un-check the default standard lens dialog box above if entering actual "wide" and "tele" values. 
If a fixed lens has only one f #, enter the same number into this cell and the one directly below.</t>
        </r>
      </text>
    </comment>
    <comment ref="H27" authorId="1">
      <text>
        <r>
          <rPr>
            <sz val="10"/>
            <color indexed="81"/>
            <rFont val="Arial"/>
            <family val="2"/>
          </rPr>
          <t>Enter the value specified by manufacturer.</t>
        </r>
      </text>
    </comment>
    <comment ref="C28" authorId="0">
      <text>
        <r>
          <rPr>
            <b/>
            <sz val="10"/>
            <color indexed="81"/>
            <rFont val="Arial"/>
            <family val="2"/>
          </rPr>
          <t xml:space="preserve">WARNING: </t>
        </r>
        <r>
          <rPr>
            <sz val="10"/>
            <color indexed="81"/>
            <rFont val="Arial"/>
            <family val="2"/>
          </rPr>
          <t>The Required Throw Ratio (RTR) number must be within the Min/Max throw range of the specified lens. 
This spreadsheet limits the best LDF value to 100%. Typically, you will not see a lower percentage until you've entered an RTR that is greater than the half-way point in the zoom range. This is an important detail to remember. If you never see a number below 100%, you may have made a mistake entering other values.   
If the LDF is below 0.70%, there's a good chance the RTR is above the Max allowable value.
Never design exactly on the published Min/Max extremes, because most quality lenses have a +/- 5% production tolerance.
To be safe, de-rate the manufacturers throw ratios by 0.1 inside the specified Min/Max range. Example: if the Min/Max are 1.6 and 2.4, try to work within the range of 1.7 and 2.3.
Lean toward the smaller number whenever possible, because that will result in the highest LDF percentage and the brightest possible image.</t>
        </r>
      </text>
    </comment>
    <comment ref="D28" authorId="0">
      <text>
        <r>
          <rPr>
            <sz val="10"/>
            <color indexed="81"/>
            <rFont val="Arial"/>
            <family val="2"/>
          </rPr>
          <t>This is the mid-point between the Min./Max. throw ratios you've entered..</t>
        </r>
      </text>
    </comment>
    <comment ref="F28" authorId="0">
      <text>
        <r>
          <rPr>
            <sz val="10"/>
            <color indexed="81"/>
            <rFont val="Arial"/>
            <family val="2"/>
          </rPr>
          <t>Unless you're using a fixed lens, the value in this cell must be larger than the "wide" cell value directly above.</t>
        </r>
      </text>
    </comment>
    <comment ref="H28" authorId="1">
      <text>
        <r>
          <rPr>
            <b/>
            <sz val="10"/>
            <color indexed="81"/>
            <rFont val="Arial"/>
            <family val="2"/>
          </rPr>
          <t xml:space="preserve">Lens Dimming Factor
</t>
        </r>
        <r>
          <rPr>
            <sz val="10"/>
            <color indexed="81"/>
            <rFont val="Arial"/>
            <family val="2"/>
          </rPr>
          <t>For any given projector, LDF calculations use the range of throw ratios and "f" numbers (lens speeds) available from a family of compatible lenses.
Zoom lenses allow the most light to pass though at the lower (Wide) end of the zoom range. As the throw ratio increases toward the higher end (Tele), less light is able to effectively pass through the lens, thus reducing the usable light being produced by the lamp(s).
The formulas used in this spreadsheet attempt to produce a percentage of total available light that can be delivered to the screen based on the distance between the projector and screen, the RTR, and the speed of the lens. If you can't find the exact "f" numbers, check the box labeled, "Calculate Using Default Standard Lens Speed. This will return a nominal value of 90%, which is a safe place to start.
The mid-zoom value is the ratio that should have been used by the manufacturer when determining their ANSI lumen spec. However, there is no industry standard or requirement to do so. Some companies hype their lumens spec by using the very fastest lens setting they offer. You won't find testing details on any spec sheet. If you want to know for sure, you'll have to call the mfr. To help compensate for this, I've forced the LDF results to not exceed 100% as the RTR moves below the mid-point of the specified zoom range.
Also, it's never a good idea to sit right at either extreme of the specified range of ratios. Try to back off by 0.1 at either extreme of the range. Providing your RTR stays within the appropriate throw-ratio specs,  an LDF of 100% is the best result you can expect. 70% is about the worst.</t>
        </r>
      </text>
    </comment>
    <comment ref="J28" authorId="0">
      <text>
        <r>
          <rPr>
            <sz val="10"/>
            <color indexed="81"/>
            <rFont val="Arial"/>
            <family val="2"/>
          </rPr>
          <t>This is the net percentage used to de-rate the specified ANSI luments. The de-rated value is used to calculate FL &amp; CR.</t>
        </r>
      </text>
    </comment>
  </commentList>
</comments>
</file>

<file path=xl/sharedStrings.xml><?xml version="1.0" encoding="utf-8"?>
<sst xmlns="http://schemas.openxmlformats.org/spreadsheetml/2006/main" count="136" uniqueCount="132">
  <si>
    <t>Date:</t>
  </si>
  <si>
    <t>Project:</t>
  </si>
  <si>
    <t>Projector:</t>
  </si>
  <si>
    <t>Screen:</t>
  </si>
  <si>
    <t>Projector Output (La):</t>
  </si>
  <si>
    <t>Height</t>
  </si>
  <si>
    <t>Total SF</t>
  </si>
  <si>
    <t>Diagonal</t>
  </si>
  <si>
    <t>Screen size:</t>
  </si>
  <si>
    <t>Feet</t>
  </si>
  <si>
    <t>Screen gain:</t>
  </si>
  <si>
    <t>Aspect Ratio</t>
  </si>
  <si>
    <t>Inches</t>
  </si>
  <si>
    <t>Front/Rear screen (p):</t>
  </si>
  <si>
    <t>Contrast Ratio:</t>
  </si>
  <si>
    <t>Distance to Screen:</t>
  </si>
  <si>
    <t>La = projector lumens</t>
  </si>
  <si>
    <t>Lb = screen black level</t>
  </si>
  <si>
    <t>p   = front or rear screen</t>
  </si>
  <si>
    <t>Lamb = ambient light</t>
  </si>
  <si>
    <t>Situation</t>
  </si>
  <si>
    <t>Ft-Candles</t>
  </si>
  <si>
    <t>Typical living room – fully lit</t>
  </si>
  <si>
    <t>10-20</t>
  </si>
  <si>
    <t>Typical living room  - dimmed for ambiance</t>
  </si>
  <si>
    <t>5-10</t>
  </si>
  <si>
    <t>Kitchen work space</t>
  </si>
  <si>
    <t>20-40</t>
  </si>
  <si>
    <t>Darkened theater w/”Aircraft” aisle lights</t>
  </si>
  <si>
    <t>less than 3</t>
  </si>
  <si>
    <t>Typical office w/fluorescent lights</t>
  </si>
  <si>
    <t>25-50</t>
  </si>
  <si>
    <t>Outdoors in the noontime sun</t>
  </si>
  <si>
    <t>50-100</t>
  </si>
  <si>
    <t>Outdoors at dusk</t>
  </si>
  <si>
    <t>Outdoors in a residential area, full moon</t>
  </si>
  <si>
    <t>3-7</t>
  </si>
  <si>
    <t>Operating room</t>
  </si>
  <si>
    <t>100-250</t>
  </si>
  <si>
    <t>Merchandise store in a mall</t>
  </si>
  <si>
    <t>10-50</t>
  </si>
  <si>
    <t xml:space="preserve">General self serve store (Wal-Mart) </t>
  </si>
  <si>
    <t>100-200</t>
  </si>
  <si>
    <t>Typical restaurant</t>
  </si>
  <si>
    <t>3-15</t>
  </si>
  <si>
    <t>Hotel lobby</t>
  </si>
  <si>
    <t>Outdoors, bright, cloud-covered daylight</t>
  </si>
  <si>
    <t>50</t>
  </si>
  <si>
    <t>Bright studio or stage lighting</t>
  </si>
  <si>
    <t>SMPTE for Theaters</t>
  </si>
  <si>
    <t>16 - 20</t>
  </si>
  <si>
    <t>Target for dimly lit room</t>
  </si>
  <si>
    <t xml:space="preserve">Target for Moderate room </t>
  </si>
  <si>
    <t>Target for Boardroom</t>
  </si>
  <si>
    <t>Target for Worship</t>
  </si>
  <si>
    <t>Target for Tradeshow</t>
  </si>
  <si>
    <t>20 - 25</t>
  </si>
  <si>
    <t>35 - 50</t>
  </si>
  <si>
    <t>Ref. Ft. Lambert Values</t>
  </si>
  <si>
    <t>50 - 75</t>
  </si>
  <si>
    <t>75 - 125</t>
  </si>
  <si>
    <t>25 - 40</t>
  </si>
  <si>
    <t>Ft. Lamberts:</t>
  </si>
  <si>
    <t>Lumens per SF:</t>
  </si>
  <si>
    <t>Projector, Screen &amp; Ambient Light Specs</t>
  </si>
  <si>
    <t>CR Calcs:</t>
  </si>
  <si>
    <r>
      <t>Conference Rooms, Board Rooms, Training Rooms:</t>
    </r>
    <r>
      <rPr>
        <sz val="11"/>
        <color indexed="63"/>
        <rFont val="Arial"/>
        <family val="2"/>
      </rPr>
      <t xml:space="preserve"> 8-20 for Power Point, Spreadsheets &amp; video conference and video</t>
    </r>
  </si>
  <si>
    <r>
      <t>Worship:</t>
    </r>
    <r>
      <rPr>
        <sz val="11"/>
        <color indexed="63"/>
        <rFont val="Arial"/>
        <family val="2"/>
      </rPr>
      <t xml:space="preserve"> 18-40 for Song Text, IMAG, Power Point &amp; Video.</t>
    </r>
  </si>
  <si>
    <r>
      <t xml:space="preserve">Media &amp; Entertainment: </t>
    </r>
    <r>
      <rPr>
        <sz val="11"/>
        <color indexed="63"/>
        <rFont val="Arial"/>
        <family val="2"/>
      </rPr>
      <t>15-60 for Video, Web &amp; Gaming</t>
    </r>
  </si>
  <si>
    <r>
      <t xml:space="preserve">Entertainment: </t>
    </r>
    <r>
      <rPr>
        <sz val="11"/>
        <color indexed="63"/>
        <rFont val="Arial"/>
        <family val="2"/>
      </rPr>
      <t>50-150 for Video, Moderate to Quality Theater Image.</t>
    </r>
  </si>
  <si>
    <r>
      <t xml:space="preserve">THX Theater: </t>
    </r>
    <r>
      <rPr>
        <sz val="11"/>
        <color indexed="63"/>
        <rFont val="Arial"/>
        <family val="2"/>
      </rPr>
      <t>150 or higher for Truly Cinematic Quality, Studio Review Rooms, Flagship Commercial Theaters</t>
    </r>
  </si>
  <si>
    <t>Enter known values in green cells</t>
  </si>
  <si>
    <t>4:3</t>
  </si>
  <si>
    <t>17:10</t>
  </si>
  <si>
    <t>15:10</t>
  </si>
  <si>
    <t>16:10</t>
  </si>
  <si>
    <t>16:9</t>
  </si>
  <si>
    <t>Screen Width:</t>
  </si>
  <si>
    <t>Distance (Ft.) from screen to furthest seat</t>
  </si>
  <si>
    <t>2.35:1</t>
  </si>
  <si>
    <t>Yellow cells have formulas and answers</t>
  </si>
  <si>
    <t>enter</t>
  </si>
  <si>
    <t>Width/Ft.</t>
  </si>
  <si>
    <t>Height/Ft.</t>
  </si>
  <si>
    <t>Screen Ratio Height Calc Table</t>
  </si>
  <si>
    <t>Ratio 1</t>
  </si>
  <si>
    <t>Ratio 2</t>
  </si>
  <si>
    <t>Decimal</t>
  </si>
  <si>
    <t>Common Industry References Below</t>
  </si>
  <si>
    <t>Enter screen width below, then select aspect ratio</t>
  </si>
  <si>
    <t>Common Aspect Ratio Factors</t>
  </si>
  <si>
    <t>Requied Throw Ratio:</t>
  </si>
  <si>
    <t>Min.</t>
  </si>
  <si>
    <t>Max.</t>
  </si>
  <si>
    <t>Abbreviations</t>
  </si>
  <si>
    <t>Ambient Light Measurements in Typical Situations</t>
  </si>
  <si>
    <t>%</t>
  </si>
  <si>
    <r>
      <t xml:space="preserve"> Note: </t>
    </r>
    <r>
      <rPr>
        <sz val="10"/>
        <color rgb="FFC00000"/>
        <rFont val="Arial"/>
        <family val="2"/>
      </rPr>
      <t>Foot Lamberts and Contrast Ratio are most important factors</t>
    </r>
  </si>
  <si>
    <t>ANSI Contrast Ratio Benchmarks</t>
  </si>
  <si>
    <t>15:10 = 1.50 = 0.6667</t>
  </si>
  <si>
    <t>16:10 = 1.60 = 0.6250</t>
  </si>
  <si>
    <t>2.35:1 = 2.35 = 0.4255</t>
  </si>
  <si>
    <t xml:space="preserve">    4:3 = 1.33 = 0.7500</t>
  </si>
  <si>
    <t xml:space="preserve">   16:9 = 1.78 = 0.5625</t>
  </si>
  <si>
    <t xml:space="preserve"> 17:10 = 1.70 = 0.5882</t>
  </si>
  <si>
    <t>Lens Throw and Speed Calcs</t>
  </si>
  <si>
    <t>Lumens, Ft. Lamberts &amp; Contrast Ratio Results</t>
  </si>
  <si>
    <t>Disclaimer: There are no perfect, interactive formulas for calculating FL and CR values. This spreadsheet should be used as a practical guide with these tolerances in mind. Best case - +/- 5%. Worst case - +/- 10%</t>
  </si>
  <si>
    <t xml:space="preserve"> Typical for a screen gain of 1.0</t>
  </si>
  <si>
    <t xml:space="preserve"> 50 Ft. Lambert or more is minimum target</t>
  </si>
  <si>
    <t xml:space="preserve"> 15 is minimum. More is better</t>
  </si>
  <si>
    <t xml:space="preserve"> Sq. Ft.</t>
  </si>
  <si>
    <t xml:space="preserve"> Per mfr. spec.</t>
  </si>
  <si>
    <t xml:space="preserve"> Use 1.0 if front, 0.2 if rear project screen</t>
  </si>
  <si>
    <t xml:space="preserve"> Ft. Lamberts &amp; Contrast Ratio Calculator</t>
  </si>
  <si>
    <t>Lens Thow Ratio &gt;</t>
  </si>
  <si>
    <t>Lens Throw Ratio &gt;</t>
  </si>
  <si>
    <t>LDF &gt;</t>
  </si>
  <si>
    <t>6:1 rule for detailed information display</t>
  </si>
  <si>
    <t>8:1 rule for non-critical display and entertainment</t>
  </si>
  <si>
    <t>4:1 rule for critical decission making display</t>
  </si>
  <si>
    <t>Screen Height Guidelines &amp; Calculator</t>
  </si>
  <si>
    <t>Actual Lens f # (Wide):</t>
  </si>
  <si>
    <t>Actual Lens f # (Tele):</t>
  </si>
  <si>
    <t>Available lumens after LDF</t>
  </si>
  <si>
    <t>Usable lumens:</t>
  </si>
  <si>
    <t xml:space="preserve"> ANSI lumens spec.</t>
  </si>
  <si>
    <t>Black level (Lb):</t>
  </si>
  <si>
    <t>Foot candles, as measured on site or estimated</t>
  </si>
  <si>
    <t>Ambient light (Lamb):</t>
  </si>
  <si>
    <t xml:space="preserve">       Revision 4.3</t>
  </si>
  <si>
    <t>Usable ANSI lumens / Image Area x 0.02</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</si>
</sst>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mm/dd/yy"/>
    <numFmt numFmtId="165" formatCode="0.0"/>
    <numFmt numFmtId="166" formatCode="0.0000"/>
    <numFmt numFmtId="167" formatCode="0.000"/>
  </numFmts>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Arial"/>
      <family val="2"/>
    </font>
    <font>
      <b/>
      <sz val="10"/>
      <name val="Arial Narrow"/>
      <family val="2"/>
    </font>
    <font>
      <b/>
      <sz val="8"/>
      <name val="Arial Narrow"/>
      <family val="2"/>
    </font>
    <font>
      <sz val="11"/>
      <color indexed="63"/>
      <name val="Arial"/>
      <family val="2"/>
    </font>
    <font>
      <b/>
      <sz val="11"/>
      <color indexed="63"/>
      <name val="Arial"/>
      <family val="2"/>
    </font>
    <font>
      <b/>
      <sz val="10"/>
      <color theme="0"/>
      <name val="Arial"/>
      <family val="2"/>
    </font>
    <font>
      <sz val="10"/>
      <color theme="0"/>
      <name val="Arial"/>
      <family val="2"/>
    </font>
    <font>
      <sz val="10"/>
      <color rgb="FFC00000"/>
      <name val="Arial"/>
      <family val="2"/>
    </font>
    <font>
      <sz val="16"/>
      <name val="Arial"/>
      <family val="2"/>
    </font>
    <font>
      <b/>
      <sz val="10"/>
      <color rgb="FFC00000"/>
      <name val="Arial"/>
      <family val="2"/>
    </font>
    <font>
      <sz val="10"/>
      <color rgb="FFDDE8CA"/>
      <name val="Arial"/>
      <family val="2"/>
    </font>
    <font>
      <b/>
      <sz val="11"/>
      <name val="Arial"/>
      <family val="2"/>
    </font>
    <font>
      <b/>
      <sz val="16"/>
      <color theme="3" tint="-0.249977111117893"/>
      <name val="Arial"/>
      <family val="2"/>
    </font>
    <font>
      <b/>
      <sz val="9"/>
      <color indexed="81"/>
      <name val="Tahoma"/>
      <family val="2"/>
    </font>
    <font>
      <b/>
      <sz val="10"/>
      <color indexed="81"/>
      <name val="Arial"/>
      <family val="2"/>
    </font>
    <font>
      <sz val="10"/>
      <color indexed="81"/>
      <name val="Arial"/>
      <family val="2"/>
    </font>
    <font>
      <b/>
      <sz val="10"/>
      <color rgb="FF002060"/>
      <name val="Arial"/>
      <family val="2"/>
    </font>
    <font>
      <sz val="9"/>
      <name val="Arial Narrow"/>
      <family val="2"/>
    </font>
    <font>
      <b/>
      <sz val="12"/>
      <name val="Arial"/>
      <family val="2"/>
    </font>
    <font>
      <sz val="10"/>
      <color rgb="FFB94641"/>
      <name val="Arial"/>
      <family val="2"/>
    </font>
    <font>
      <sz val="10"/>
      <color rgb="FFFF0000"/>
      <name val="Arial"/>
      <family val="2"/>
    </font>
    <font>
      <sz val="8"/>
      <name val="Tahoma"/>
      <family val="2"/>
    </font>
    <font>
      <sz val="10"/>
      <color rgb="FF0070C0"/>
      <name val="Arial"/>
      <family val="2"/>
    </font>
  </fonts>
  <fills count="13">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6" tint="0.79998168889431442"/>
        <bgColor indexed="64"/>
      </patternFill>
    </fill>
    <fill>
      <patternFill patternType="solid">
        <fgColor rgb="FFDDE8CA"/>
        <bgColor indexed="9"/>
      </patternFill>
    </fill>
    <fill>
      <patternFill patternType="solid">
        <fgColor theme="6" tint="0.59999389629810485"/>
        <bgColor indexed="64"/>
      </patternFill>
    </fill>
    <fill>
      <patternFill patternType="solid">
        <fgColor theme="0"/>
        <bgColor indexed="64"/>
      </patternFill>
    </fill>
    <fill>
      <patternFill patternType="solid">
        <fgColor rgb="FFEAEAEA"/>
        <bgColor indexed="64"/>
      </patternFill>
    </fill>
    <fill>
      <patternFill patternType="solid">
        <fgColor theme="3" tint="0.79998168889431442"/>
        <bgColor indexed="64"/>
      </patternFill>
    </fill>
    <fill>
      <patternFill patternType="solid">
        <fgColor rgb="FF002060"/>
        <bgColor indexed="64"/>
      </patternFill>
    </fill>
    <fill>
      <patternFill patternType="solid">
        <fgColor theme="3" tint="0.79998168889431442"/>
        <bgColor indexed="31"/>
      </patternFill>
    </fill>
    <fill>
      <patternFill patternType="solid">
        <fgColor theme="2" tint="-0.89999084444715716"/>
        <bgColor indexed="64"/>
      </patternFill>
    </fill>
  </fills>
  <borders count="68">
    <border>
      <left/>
      <right/>
      <top/>
      <bottom/>
      <diagonal/>
    </border>
    <border>
      <left/>
      <right/>
      <top/>
      <bottom style="medium">
        <color indexed="64"/>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style="double">
        <color theme="0" tint="-0.34998626667073579"/>
      </left>
      <right/>
      <top/>
      <bottom/>
      <diagonal/>
    </border>
    <border>
      <left/>
      <right style="double">
        <color theme="0" tint="-0.34998626667073579"/>
      </right>
      <top/>
      <bottom/>
      <diagonal/>
    </border>
    <border>
      <left style="double">
        <color theme="0" tint="-0.34998626667073579"/>
      </left>
      <right/>
      <top/>
      <bottom style="double">
        <color theme="0" tint="-0.34998626667073579"/>
      </bottom>
      <diagonal/>
    </border>
    <border>
      <left/>
      <right/>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right style="double">
        <color theme="0" tint="-0.34998626667073579"/>
      </right>
      <top style="double">
        <color theme="0" tint="-0.34998626667073579"/>
      </top>
      <bottom style="double">
        <color theme="0" tint="-0.34998626667073579"/>
      </bottom>
      <diagonal/>
    </border>
    <border>
      <left style="double">
        <color theme="0" tint="-0.34998626667073579"/>
      </left>
      <right style="double">
        <color theme="0" tint="-0.34998626667073579"/>
      </right>
      <top/>
      <bottom style="double">
        <color theme="0" tint="-0.34998626667073579"/>
      </bottom>
      <diagonal/>
    </border>
    <border>
      <left style="double">
        <color theme="0" tint="-0.34998626667073579"/>
      </left>
      <right/>
      <top style="double">
        <color theme="0" tint="-0.34998626667073579"/>
      </top>
      <bottom/>
      <diagonal/>
    </border>
    <border>
      <left/>
      <right/>
      <top style="double">
        <color theme="0" tint="-0.34998626667073579"/>
      </top>
      <bottom/>
      <diagonal/>
    </border>
    <border>
      <left/>
      <right style="double">
        <color theme="0" tint="-0.34998626667073579"/>
      </right>
      <top style="double">
        <color theme="0" tint="-0.34998626667073579"/>
      </top>
      <bottom/>
      <diagonal/>
    </border>
    <border>
      <left/>
      <right style="double">
        <color theme="0" tint="-0.34998626667073579"/>
      </right>
      <top/>
      <bottom style="double">
        <color theme="0" tint="-0.34998626667073579"/>
      </bottom>
      <diagonal/>
    </border>
    <border>
      <left style="double">
        <color theme="0" tint="-0.34998626667073579"/>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top style="double">
        <color theme="0" tint="-0.34998626667073579"/>
      </top>
      <bottom style="thin">
        <color theme="0" tint="-0.34998626667073579"/>
      </bottom>
      <diagonal/>
    </border>
    <border>
      <left/>
      <right style="double">
        <color theme="0" tint="-0.34998626667073579"/>
      </right>
      <top style="double">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bottom style="thin">
        <color theme="0" tint="-0.34998626667073579"/>
      </bottom>
      <diagonal/>
    </border>
    <border>
      <left style="double">
        <color theme="0" tint="-0.34998626667073579"/>
      </left>
      <right/>
      <top style="thin">
        <color theme="0" tint="-0.34998626667073579"/>
      </top>
      <bottom style="double">
        <color theme="0" tint="-0.34998626667073579"/>
      </bottom>
      <diagonal/>
    </border>
    <border>
      <left style="double">
        <color theme="0" tint="-0.34998626667073579"/>
      </left>
      <right style="thin">
        <color theme="0" tint="-0.34998626667073579"/>
      </right>
      <top/>
      <bottom style="thin">
        <color theme="0" tint="-0.34998626667073579"/>
      </bottom>
      <diagonal/>
    </border>
    <border>
      <left style="double">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style="double">
        <color theme="0" tint="-0.34998626667073579"/>
      </right>
      <top style="thin">
        <color theme="0" tint="-0.34998626667073579"/>
      </top>
      <bottom style="double">
        <color theme="0" tint="-0.34998626667073579"/>
      </bottom>
      <diagonal/>
    </border>
    <border>
      <left/>
      <right style="double">
        <color theme="0" tint="-0.34998626667073579"/>
      </right>
      <top style="thin">
        <color theme="0" tint="-0.34998626667073579"/>
      </top>
      <bottom style="double">
        <color theme="0" tint="-0.34998626667073579"/>
      </bottom>
      <diagonal/>
    </border>
    <border>
      <left style="double">
        <color theme="0" tint="-0.34998626667073579"/>
      </left>
      <right style="double">
        <color theme="0" tint="-0.34998626667073579"/>
      </right>
      <top/>
      <bottom style="thin">
        <color theme="0" tint="-0.34998626667073579"/>
      </bottom>
      <diagonal/>
    </border>
    <border>
      <left/>
      <right/>
      <top/>
      <bottom style="thin">
        <color indexed="64"/>
      </bottom>
      <diagonal/>
    </border>
    <border>
      <left/>
      <right style="double">
        <color theme="0" tint="-0.34998626667073579"/>
      </right>
      <top/>
      <bottom style="thin">
        <color indexed="64"/>
      </bottom>
      <diagonal/>
    </border>
    <border>
      <left/>
      <right/>
      <top style="thin">
        <color indexed="64"/>
      </top>
      <bottom/>
      <diagonal/>
    </border>
    <border>
      <left/>
      <right style="double">
        <color theme="0" tint="-0.34998626667073579"/>
      </right>
      <top style="thin">
        <color indexed="64"/>
      </top>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style="double">
        <color theme="0" tint="-0.499984740745262"/>
      </left>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34998626667073579"/>
      </right>
      <top style="double">
        <color theme="0" tint="-0.499984740745262"/>
      </top>
      <bottom style="double">
        <color theme="0" tint="-0.499984740745262"/>
      </bottom>
      <diagonal/>
    </border>
    <border>
      <left style="double">
        <color theme="0" tint="-0.34998626667073579"/>
      </left>
      <right/>
      <top/>
      <bottom style="medium">
        <color indexed="64"/>
      </bottom>
      <diagonal/>
    </border>
    <border>
      <left/>
      <right style="double">
        <color theme="0" tint="-0.34998626667073579"/>
      </right>
      <top/>
      <bottom style="double">
        <color theme="0" tint="-0.499984740745262"/>
      </bottom>
      <diagonal/>
    </border>
    <border>
      <left/>
      <right style="double">
        <color theme="0" tint="-0.34998626667073579"/>
      </right>
      <top style="double">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double">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double">
        <color theme="0" tint="-0.34998626667073579"/>
      </right>
      <top style="double">
        <color theme="0" tint="-0.34998626667073579"/>
      </top>
      <bottom style="double">
        <color theme="0" tint="-0.34998626667073579"/>
      </bottom>
      <diagonal/>
    </border>
    <border>
      <left style="double">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uble">
        <color theme="0" tint="-0.34998626667073579"/>
      </right>
      <top style="thin">
        <color theme="0" tint="-0.34998626667073579"/>
      </top>
      <bottom/>
      <diagonal/>
    </border>
    <border>
      <left/>
      <right/>
      <top style="double">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499984740745262"/>
      </bottom>
      <diagonal/>
    </border>
    <border>
      <left/>
      <right/>
      <top style="double">
        <color theme="0" tint="-0.34998626667073579"/>
      </top>
      <bottom style="double">
        <color theme="0" tint="-0.499984740745262"/>
      </bottom>
      <diagonal/>
    </border>
    <border>
      <left/>
      <right style="double">
        <color theme="0" tint="-0.34998626667073579"/>
      </right>
      <top style="double">
        <color theme="0" tint="-0.34998626667073579"/>
      </top>
      <bottom style="double">
        <color theme="0" tint="-0.499984740745262"/>
      </bottom>
      <diagonal/>
    </border>
    <border>
      <left/>
      <right style="double">
        <color theme="0" tint="-0.34998626667073579"/>
      </right>
      <top/>
      <bottom style="medium">
        <color indexed="64"/>
      </bottom>
      <diagonal/>
    </border>
    <border>
      <left style="double">
        <color theme="0" tint="-0.34998626667073579"/>
      </left>
      <right style="double">
        <color theme="0" tint="-0.34998626667073579"/>
      </right>
      <top style="thin">
        <color theme="0" tint="-0.34998626667073579"/>
      </top>
      <bottom/>
      <diagonal/>
    </border>
    <border>
      <left style="double">
        <color theme="0" tint="-0.34998626667073579"/>
      </left>
      <right style="double">
        <color theme="0" tint="-0.34998626667073579"/>
      </right>
      <top/>
      <bottom/>
      <diagonal/>
    </border>
    <border>
      <left style="double">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style="thin">
        <color theme="0" tint="-0.34998626667073579"/>
      </right>
      <top/>
      <bottom style="double">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s>
  <cellStyleXfs count="5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cellStyleXfs>
  <cellXfs count="266">
    <xf numFmtId="0" fontId="0" fillId="0" borderId="0" xfId="0"/>
    <xf numFmtId="0" fontId="4" fillId="0" borderId="0" xfId="3"/>
    <xf numFmtId="0" fontId="4" fillId="0" borderId="0" xfId="10" applyBorder="1"/>
    <xf numFmtId="0" fontId="4" fillId="0" borderId="0" xfId="10" applyBorder="1" applyAlignment="1">
      <alignment vertical="center"/>
    </xf>
    <xf numFmtId="0" fontId="4" fillId="0" borderId="0" xfId="10" applyFont="1" applyFill="1" applyBorder="1" applyAlignment="1">
      <alignment vertical="center"/>
    </xf>
    <xf numFmtId="0" fontId="4" fillId="0" borderId="11" xfId="5" applyBorder="1"/>
    <xf numFmtId="0" fontId="4" fillId="0" borderId="12" xfId="5" applyBorder="1"/>
    <xf numFmtId="0" fontId="4" fillId="0" borderId="13" xfId="5" applyBorder="1"/>
    <xf numFmtId="0" fontId="4" fillId="0" borderId="0" xfId="5" applyBorder="1"/>
    <xf numFmtId="0" fontId="5" fillId="0" borderId="0" xfId="10" applyFont="1" applyBorder="1" applyAlignment="1">
      <alignment horizontal="right"/>
    </xf>
    <xf numFmtId="0" fontId="5" fillId="0" borderId="0" xfId="11" applyFont="1" applyBorder="1" applyAlignment="1">
      <alignment horizontal="right"/>
    </xf>
    <xf numFmtId="0" fontId="4" fillId="0" borderId="4" xfId="5" applyBorder="1"/>
    <xf numFmtId="0" fontId="4" fillId="0" borderId="3" xfId="10" applyBorder="1" applyAlignment="1">
      <alignment horizontal="right" vertical="center"/>
    </xf>
    <xf numFmtId="0" fontId="4" fillId="0" borderId="3" xfId="10" applyFont="1" applyBorder="1" applyAlignment="1">
      <alignment horizontal="right" vertical="center"/>
    </xf>
    <xf numFmtId="2" fontId="4" fillId="0" borderId="0" xfId="10" applyNumberFormat="1" applyBorder="1" applyAlignment="1">
      <alignment vertical="center"/>
    </xf>
    <xf numFmtId="0" fontId="4" fillId="0" borderId="3" xfId="10" applyFont="1" applyFill="1" applyBorder="1" applyAlignment="1">
      <alignment horizontal="right" vertical="center"/>
    </xf>
    <xf numFmtId="0" fontId="4" fillId="0" borderId="0" xfId="10" applyFont="1" applyBorder="1" applyAlignment="1">
      <alignment vertical="center"/>
    </xf>
    <xf numFmtId="0" fontId="4" fillId="0" borderId="5" xfId="10" applyFont="1" applyFill="1" applyBorder="1" applyAlignment="1">
      <alignment horizontal="right" vertical="center"/>
    </xf>
    <xf numFmtId="0" fontId="4" fillId="2" borderId="2" xfId="10" applyFill="1" applyBorder="1" applyAlignment="1">
      <alignment horizontal="center" vertical="center"/>
    </xf>
    <xf numFmtId="0" fontId="4" fillId="0" borderId="0" xfId="10" applyBorder="1" applyAlignment="1">
      <alignment horizontal="left" vertical="center"/>
    </xf>
    <xf numFmtId="0" fontId="4" fillId="5" borderId="28" xfId="10" applyFill="1" applyBorder="1" applyAlignment="1" applyProtection="1">
      <alignment horizontal="center" vertical="center"/>
      <protection locked="0"/>
    </xf>
    <xf numFmtId="2" fontId="4" fillId="3" borderId="28" xfId="10" applyNumberFormat="1" applyFont="1" applyFill="1" applyBorder="1" applyAlignment="1">
      <alignment horizontal="center" vertical="center"/>
    </xf>
    <xf numFmtId="2" fontId="4" fillId="3" borderId="17" xfId="10" applyNumberFormat="1" applyFont="1" applyFill="1" applyBorder="1" applyAlignment="1">
      <alignment horizontal="center" vertical="center"/>
    </xf>
    <xf numFmtId="2" fontId="4" fillId="2" borderId="10" xfId="10" applyNumberFormat="1" applyFill="1" applyBorder="1" applyAlignment="1">
      <alignment horizontal="right" vertical="center"/>
    </xf>
    <xf numFmtId="0" fontId="4" fillId="0" borderId="0" xfId="5" applyBorder="1" applyAlignment="1">
      <alignment vertical="center"/>
    </xf>
    <xf numFmtId="2" fontId="4" fillId="5" borderId="2" xfId="10" applyNumberFormat="1" applyFill="1" applyBorder="1" applyAlignment="1" applyProtection="1">
      <alignment horizontal="center" vertical="center"/>
      <protection locked="0"/>
    </xf>
    <xf numFmtId="2" fontId="4" fillId="3" borderId="2" xfId="10" applyNumberFormat="1" applyFill="1" applyBorder="1" applyAlignment="1">
      <alignment horizontal="center" vertical="center"/>
    </xf>
    <xf numFmtId="167" fontId="4" fillId="3" borderId="2" xfId="10" applyNumberFormat="1" applyFill="1" applyBorder="1" applyAlignment="1">
      <alignment horizontal="center" vertical="center"/>
    </xf>
    <xf numFmtId="2" fontId="4" fillId="6" borderId="27" xfId="10" applyNumberFormat="1" applyFont="1" applyFill="1" applyBorder="1" applyAlignment="1" applyProtection="1">
      <alignment horizontal="center" vertical="center"/>
      <protection locked="0"/>
    </xf>
    <xf numFmtId="0" fontId="14" fillId="0" borderId="6" xfId="10" applyFont="1" applyBorder="1"/>
    <xf numFmtId="0" fontId="14" fillId="0" borderId="6" xfId="5" applyFont="1" applyBorder="1"/>
    <xf numFmtId="0" fontId="13" fillId="0" borderId="3" xfId="10" applyFont="1" applyFill="1" applyBorder="1" applyAlignment="1">
      <alignment horizontal="right"/>
    </xf>
    <xf numFmtId="3" fontId="13" fillId="7" borderId="0" xfId="10" applyNumberFormat="1" applyFont="1" applyFill="1" applyBorder="1" applyAlignment="1">
      <alignment horizontal="center" vertical="center"/>
    </xf>
    <xf numFmtId="2" fontId="13" fillId="7" borderId="0" xfId="10" applyNumberFormat="1" applyFont="1" applyFill="1" applyBorder="1" applyAlignment="1">
      <alignment horizontal="center" vertical="center"/>
    </xf>
    <xf numFmtId="0" fontId="5" fillId="0" borderId="20" xfId="10" applyFont="1" applyFill="1" applyBorder="1" applyAlignment="1">
      <alignment horizontal="right" vertical="center"/>
    </xf>
    <xf numFmtId="0" fontId="17" fillId="0" borderId="0" xfId="10" applyFont="1" applyBorder="1" applyAlignment="1">
      <alignment vertical="center"/>
    </xf>
    <xf numFmtId="0" fontId="4" fillId="0" borderId="6" xfId="10" applyFont="1" applyFill="1" applyBorder="1" applyAlignment="1"/>
    <xf numFmtId="2" fontId="4" fillId="0" borderId="6" xfId="10" applyNumberFormat="1" applyFont="1" applyFill="1" applyBorder="1"/>
    <xf numFmtId="2" fontId="4" fillId="0" borderId="14" xfId="10" applyNumberFormat="1" applyFont="1" applyFill="1" applyBorder="1"/>
    <xf numFmtId="0" fontId="12" fillId="0" borderId="8" xfId="10" applyFont="1" applyFill="1" applyBorder="1" applyAlignment="1">
      <alignment horizontal="center" vertical="center"/>
    </xf>
    <xf numFmtId="0" fontId="6" fillId="8" borderId="0" xfId="3" applyFont="1" applyFill="1" applyBorder="1"/>
    <xf numFmtId="49" fontId="6" fillId="8" borderId="0" xfId="3" applyNumberFormat="1" applyFont="1" applyFill="1" applyBorder="1"/>
    <xf numFmtId="0" fontId="7" fillId="8" borderId="0" xfId="0" applyFont="1" applyFill="1" applyBorder="1" applyAlignment="1">
      <alignment horizontal="left"/>
    </xf>
    <xf numFmtId="49" fontId="6" fillId="8" borderId="0" xfId="3" applyNumberFormat="1" applyFont="1" applyFill="1" applyBorder="1" applyAlignment="1">
      <alignment vertical="center"/>
    </xf>
    <xf numFmtId="0" fontId="4" fillId="0" borderId="11" xfId="10" applyBorder="1" applyAlignment="1">
      <alignment horizontal="right" vertical="center"/>
    </xf>
    <xf numFmtId="0" fontId="4" fillId="0" borderId="12" xfId="10" applyBorder="1" applyAlignment="1">
      <alignment horizontal="left" vertical="center"/>
    </xf>
    <xf numFmtId="0" fontId="4" fillId="0" borderId="12" xfId="10" applyBorder="1"/>
    <xf numFmtId="0" fontId="4" fillId="0" borderId="12" xfId="10" applyBorder="1" applyAlignment="1">
      <alignment vertical="center"/>
    </xf>
    <xf numFmtId="0" fontId="4" fillId="0" borderId="12" xfId="5" applyBorder="1" applyAlignment="1">
      <alignment vertical="center"/>
    </xf>
    <xf numFmtId="0" fontId="12" fillId="0" borderId="9" xfId="10" applyFont="1" applyFill="1" applyBorder="1" applyAlignment="1">
      <alignment horizontal="center" vertical="center"/>
    </xf>
    <xf numFmtId="0" fontId="9" fillId="0" borderId="0" xfId="10" applyFont="1" applyFill="1" applyBorder="1" applyAlignment="1">
      <alignment horizontal="center" vertical="center"/>
    </xf>
    <xf numFmtId="0" fontId="4" fillId="0" borderId="0" xfId="5" applyBorder="1" applyAlignment="1">
      <alignment horizontal="left" vertical="center"/>
    </xf>
    <xf numFmtId="166" fontId="4" fillId="0" borderId="0" xfId="10" applyNumberFormat="1" applyFont="1" applyFill="1" applyBorder="1" applyAlignment="1">
      <alignment vertical="center"/>
    </xf>
    <xf numFmtId="49" fontId="6" fillId="0" borderId="0" xfId="3" applyNumberFormat="1" applyFont="1" applyBorder="1" applyAlignment="1">
      <alignment horizontal="center" vertical="center"/>
    </xf>
    <xf numFmtId="0" fontId="4" fillId="8" borderId="37" xfId="3" applyFill="1" applyBorder="1" applyAlignment="1">
      <alignment vertical="center"/>
    </xf>
    <xf numFmtId="49" fontId="6" fillId="8" borderId="38" xfId="3" applyNumberFormat="1" applyFont="1" applyFill="1" applyBorder="1" applyAlignment="1">
      <alignment vertical="center"/>
    </xf>
    <xf numFmtId="49" fontId="6" fillId="8" borderId="38" xfId="3" applyNumberFormat="1" applyFont="1" applyFill="1" applyBorder="1"/>
    <xf numFmtId="0" fontId="6" fillId="8" borderId="38" xfId="3" applyFont="1" applyFill="1" applyBorder="1"/>
    <xf numFmtId="0" fontId="4" fillId="8" borderId="39" xfId="3" applyFill="1" applyBorder="1" applyAlignment="1">
      <alignment vertical="center"/>
    </xf>
    <xf numFmtId="0" fontId="4" fillId="8" borderId="40" xfId="3" applyFill="1" applyBorder="1" applyAlignment="1">
      <alignment vertical="center"/>
    </xf>
    <xf numFmtId="49" fontId="6" fillId="8" borderId="41" xfId="3" applyNumberFormat="1" applyFont="1" applyFill="1" applyBorder="1" applyAlignment="1">
      <alignment vertical="center"/>
    </xf>
    <xf numFmtId="49" fontId="6" fillId="8" borderId="41" xfId="3" applyNumberFormat="1" applyFont="1" applyFill="1" applyBorder="1"/>
    <xf numFmtId="0" fontId="4" fillId="8" borderId="41" xfId="3" applyFill="1" applyBorder="1"/>
    <xf numFmtId="0" fontId="7" fillId="8" borderId="41" xfId="0" applyFont="1" applyFill="1" applyBorder="1" applyAlignment="1">
      <alignment horizontal="left"/>
    </xf>
    <xf numFmtId="0" fontId="6" fillId="8" borderId="41" xfId="3" applyFont="1" applyFill="1" applyBorder="1"/>
    <xf numFmtId="0" fontId="15" fillId="0" borderId="0" xfId="10" applyFont="1" applyFill="1" applyBorder="1" applyAlignment="1">
      <alignment horizontal="center" vertical="center"/>
    </xf>
    <xf numFmtId="0" fontId="6" fillId="8" borderId="1" xfId="3" applyFont="1" applyFill="1" applyBorder="1" applyAlignment="1">
      <alignment horizontal="left" vertical="center"/>
    </xf>
    <xf numFmtId="2" fontId="6" fillId="8" borderId="0" xfId="3" applyNumberFormat="1" applyFont="1" applyFill="1" applyBorder="1" applyAlignment="1">
      <alignment horizontal="left" vertical="center"/>
    </xf>
    <xf numFmtId="0" fontId="6" fillId="8" borderId="0" xfId="3" applyFont="1" applyFill="1" applyBorder="1" applyAlignment="1">
      <alignment horizontal="left" vertical="center"/>
    </xf>
    <xf numFmtId="0" fontId="4" fillId="8" borderId="39" xfId="0" applyFont="1" applyFill="1" applyBorder="1" applyAlignment="1">
      <alignment horizontal="left"/>
    </xf>
    <xf numFmtId="0" fontId="4" fillId="8" borderId="40" xfId="0" applyFont="1" applyFill="1" applyBorder="1" applyAlignment="1">
      <alignment horizontal="left"/>
    </xf>
    <xf numFmtId="0" fontId="6" fillId="8" borderId="0" xfId="0" applyFont="1" applyFill="1" applyBorder="1" applyAlignment="1">
      <alignment horizontal="left" vertical="center"/>
    </xf>
    <xf numFmtId="0" fontId="6" fillId="8" borderId="41" xfId="0" applyFont="1" applyFill="1" applyBorder="1" applyAlignment="1">
      <alignment horizontal="left" vertical="center"/>
    </xf>
    <xf numFmtId="0" fontId="15" fillId="0" borderId="3" xfId="10" applyFont="1" applyFill="1" applyBorder="1" applyAlignment="1">
      <alignment horizontal="center" vertical="center"/>
    </xf>
    <xf numFmtId="0" fontId="4" fillId="0" borderId="0" xfId="3" applyBorder="1"/>
    <xf numFmtId="0" fontId="6" fillId="8" borderId="43" xfId="3" applyFont="1" applyFill="1" applyBorder="1" applyAlignment="1">
      <alignment horizontal="left" vertical="center"/>
    </xf>
    <xf numFmtId="2" fontId="6" fillId="8" borderId="3" xfId="3" applyNumberFormat="1" applyFont="1" applyFill="1" applyBorder="1" applyAlignment="1">
      <alignment horizontal="left" vertical="center"/>
    </xf>
    <xf numFmtId="0" fontId="6" fillId="0" borderId="0" xfId="3" applyFont="1" applyBorder="1"/>
    <xf numFmtId="49" fontId="6" fillId="0" borderId="0" xfId="3" applyNumberFormat="1" applyFont="1" applyBorder="1"/>
    <xf numFmtId="2" fontId="6" fillId="0" borderId="0" xfId="3" applyNumberFormat="1" applyFont="1" applyBorder="1"/>
    <xf numFmtId="0" fontId="6" fillId="8" borderId="4" xfId="3" applyFont="1" applyFill="1" applyBorder="1"/>
    <xf numFmtId="0" fontId="6" fillId="8" borderId="44" xfId="3" applyFont="1" applyFill="1" applyBorder="1"/>
    <xf numFmtId="0" fontId="6" fillId="8" borderId="45" xfId="3" applyFont="1" applyFill="1" applyBorder="1"/>
    <xf numFmtId="49" fontId="6" fillId="0" borderId="4" xfId="3" applyNumberFormat="1" applyFont="1" applyBorder="1" applyAlignment="1">
      <alignment horizontal="center" vertical="center"/>
    </xf>
    <xf numFmtId="0" fontId="4" fillId="0" borderId="6" xfId="3" applyBorder="1"/>
    <xf numFmtId="2" fontId="4" fillId="3" borderId="46" xfId="3" applyNumberFormat="1" applyFill="1" applyBorder="1" applyAlignment="1">
      <alignment horizontal="center" vertical="center"/>
    </xf>
    <xf numFmtId="49" fontId="4" fillId="3" borderId="46" xfId="3" applyNumberFormat="1" applyFill="1" applyBorder="1" applyAlignment="1">
      <alignment horizontal="center" vertical="center"/>
    </xf>
    <xf numFmtId="2" fontId="4" fillId="3" borderId="20" xfId="3" applyNumberFormat="1" applyFill="1" applyBorder="1" applyAlignment="1">
      <alignment horizontal="center" vertical="center"/>
    </xf>
    <xf numFmtId="166" fontId="4" fillId="3" borderId="21" xfId="3" applyNumberFormat="1" applyFill="1" applyBorder="1" applyAlignment="1">
      <alignment horizontal="center" vertical="center"/>
    </xf>
    <xf numFmtId="2" fontId="4" fillId="3" borderId="26" xfId="3" applyNumberFormat="1" applyFill="1" applyBorder="1" applyAlignment="1">
      <alignment horizontal="center" vertical="center"/>
    </xf>
    <xf numFmtId="2" fontId="4" fillId="3" borderId="47" xfId="3" applyNumberFormat="1" applyFill="1" applyBorder="1" applyAlignment="1">
      <alignment horizontal="center" vertical="center"/>
    </xf>
    <xf numFmtId="49" fontId="4" fillId="3" borderId="47" xfId="3" applyNumberFormat="1" applyFill="1" applyBorder="1" applyAlignment="1">
      <alignment horizontal="center" vertical="center"/>
    </xf>
    <xf numFmtId="166" fontId="4" fillId="3" borderId="24" xfId="3" applyNumberFormat="1" applyFill="1" applyBorder="1" applyAlignment="1">
      <alignment horizontal="center" vertical="center"/>
    </xf>
    <xf numFmtId="2" fontId="4" fillId="3" borderId="51" xfId="3" applyNumberFormat="1" applyFill="1" applyBorder="1" applyAlignment="1">
      <alignment horizontal="center" vertical="center"/>
    </xf>
    <xf numFmtId="2" fontId="4" fillId="3" borderId="52" xfId="3" applyNumberFormat="1" applyFill="1" applyBorder="1" applyAlignment="1">
      <alignment horizontal="center" vertical="center"/>
    </xf>
    <xf numFmtId="49" fontId="4" fillId="3" borderId="52" xfId="3" applyNumberFormat="1" applyFill="1" applyBorder="1" applyAlignment="1">
      <alignment horizontal="center" vertical="center"/>
    </xf>
    <xf numFmtId="166" fontId="4" fillId="3" borderId="53" xfId="3" applyNumberFormat="1" applyFill="1" applyBorder="1" applyAlignment="1">
      <alignment horizontal="center" vertical="center"/>
    </xf>
    <xf numFmtId="0" fontId="4" fillId="0" borderId="12" xfId="10" applyFill="1" applyBorder="1" applyAlignment="1">
      <alignment horizontal="center" vertical="center"/>
    </xf>
    <xf numFmtId="0" fontId="23" fillId="0" borderId="12" xfId="10" applyFont="1" applyBorder="1" applyAlignment="1">
      <alignment vertical="center"/>
    </xf>
    <xf numFmtId="0" fontId="15" fillId="0" borderId="4" xfId="10" applyFont="1" applyFill="1" applyBorder="1" applyAlignment="1">
      <alignment horizontal="center" vertical="center"/>
    </xf>
    <xf numFmtId="39" fontId="4" fillId="3" borderId="17" xfId="10" applyNumberFormat="1" applyFont="1" applyFill="1" applyBorder="1" applyAlignment="1">
      <alignment horizontal="center" vertical="center"/>
    </xf>
    <xf numFmtId="0" fontId="5" fillId="0" borderId="0" xfId="5" applyFont="1" applyBorder="1" applyAlignment="1">
      <alignment vertical="center"/>
    </xf>
    <xf numFmtId="0" fontId="8" fillId="8" borderId="2" xfId="10" applyFont="1" applyFill="1" applyBorder="1" applyAlignment="1">
      <alignment horizontal="center" vertical="center"/>
    </xf>
    <xf numFmtId="0" fontId="24" fillId="8" borderId="2" xfId="10" applyFont="1" applyFill="1" applyBorder="1" applyAlignment="1">
      <alignment horizontal="center" vertical="center"/>
    </xf>
    <xf numFmtId="0" fontId="4" fillId="8" borderId="48" xfId="10" applyFont="1" applyFill="1" applyBorder="1" applyAlignment="1">
      <alignment horizontal="center" vertical="center"/>
    </xf>
    <xf numFmtId="0" fontId="4" fillId="8" borderId="49" xfId="3" applyFont="1" applyFill="1" applyBorder="1" applyAlignment="1">
      <alignment horizontal="center" vertical="center"/>
    </xf>
    <xf numFmtId="0" fontId="4" fillId="8" borderId="50" xfId="3" applyFont="1" applyFill="1" applyBorder="1" applyAlignment="1">
      <alignment horizontal="center" vertical="center"/>
    </xf>
    <xf numFmtId="2" fontId="6" fillId="0" borderId="3" xfId="3" applyNumberFormat="1" applyFont="1" applyFill="1" applyBorder="1" applyAlignment="1">
      <alignment horizontal="left" vertical="center"/>
    </xf>
    <xf numFmtId="0" fontId="4" fillId="0" borderId="0" xfId="3" applyFill="1" applyBorder="1" applyAlignment="1">
      <alignment horizontal="left" vertical="center"/>
    </xf>
    <xf numFmtId="0" fontId="6" fillId="8" borderId="60" xfId="3" applyFont="1" applyFill="1" applyBorder="1" applyAlignment="1">
      <alignment horizontal="left" vertical="center"/>
    </xf>
    <xf numFmtId="49" fontId="6" fillId="8" borderId="4" xfId="3" applyNumberFormat="1" applyFont="1" applyFill="1" applyBorder="1" applyAlignment="1">
      <alignment horizontal="left" vertical="center"/>
    </xf>
    <xf numFmtId="2" fontId="6" fillId="8" borderId="5" xfId="3" applyNumberFormat="1" applyFont="1" applyFill="1" applyBorder="1" applyAlignment="1">
      <alignment horizontal="left" vertical="center"/>
    </xf>
    <xf numFmtId="0" fontId="4" fillId="8" borderId="6" xfId="3" applyFill="1" applyBorder="1" applyAlignment="1">
      <alignment horizontal="left" vertical="center"/>
    </xf>
    <xf numFmtId="0" fontId="4" fillId="8" borderId="14" xfId="3" applyFill="1" applyBorder="1" applyAlignment="1">
      <alignment horizontal="left" vertical="center"/>
    </xf>
    <xf numFmtId="166" fontId="12" fillId="10" borderId="2" xfId="10" applyNumberFormat="1" applyFont="1" applyFill="1" applyBorder="1" applyAlignment="1" applyProtection="1">
      <alignment horizontal="center" vertical="center"/>
      <protection locked="0"/>
    </xf>
    <xf numFmtId="0" fontId="4" fillId="0" borderId="6" xfId="10" applyFont="1" applyFill="1" applyBorder="1" applyAlignment="1">
      <alignment horizontal="left" vertical="center"/>
    </xf>
    <xf numFmtId="0" fontId="4" fillId="12" borderId="0" xfId="3" applyFill="1"/>
    <xf numFmtId="0" fontId="16" fillId="0" borderId="3" xfId="10" applyFont="1" applyBorder="1" applyAlignment="1">
      <alignment vertical="center"/>
    </xf>
    <xf numFmtId="0" fontId="14" fillId="0" borderId="0" xfId="10" applyFont="1" applyBorder="1" applyAlignment="1">
      <alignment vertical="center"/>
    </xf>
    <xf numFmtId="2" fontId="4" fillId="0" borderId="6" xfId="10" applyNumberFormat="1" applyBorder="1" applyAlignment="1">
      <alignment horizontal="center" vertical="center"/>
    </xf>
    <xf numFmtId="2" fontId="4" fillId="0" borderId="6" xfId="10" applyNumberFormat="1" applyBorder="1" applyAlignment="1">
      <alignment horizontal="center"/>
    </xf>
    <xf numFmtId="0" fontId="4" fillId="0" borderId="5" xfId="3" applyBorder="1"/>
    <xf numFmtId="0" fontId="4" fillId="0" borderId="14" xfId="3" applyBorder="1"/>
    <xf numFmtId="0" fontId="4" fillId="0" borderId="3" xfId="3" applyBorder="1"/>
    <xf numFmtId="0" fontId="26" fillId="0" borderId="0" xfId="10" applyFont="1" applyBorder="1" applyAlignment="1">
      <alignment vertical="center"/>
    </xf>
    <xf numFmtId="0" fontId="27" fillId="0" borderId="0" xfId="3" applyFont="1"/>
    <xf numFmtId="2" fontId="27" fillId="0" borderId="0" xfId="3" applyNumberFormat="1" applyFont="1"/>
    <xf numFmtId="2" fontId="4" fillId="0" borderId="0" xfId="3" applyNumberFormat="1"/>
    <xf numFmtId="2" fontId="13" fillId="12" borderId="0" xfId="3" applyNumberFormat="1" applyFont="1" applyFill="1" applyAlignment="1">
      <alignment horizontal="center" vertical="center"/>
    </xf>
    <xf numFmtId="0" fontId="4" fillId="0" borderId="0" xfId="3"/>
    <xf numFmtId="0" fontId="4" fillId="12" borderId="0" xfId="3" applyFill="1"/>
    <xf numFmtId="0" fontId="27" fillId="0" borderId="0" xfId="3" applyFont="1" applyBorder="1"/>
    <xf numFmtId="2" fontId="27" fillId="0" borderId="0" xfId="10" applyNumberFormat="1" applyFont="1" applyFill="1" applyBorder="1" applyAlignment="1">
      <alignment horizontal="center" vertical="center"/>
    </xf>
    <xf numFmtId="2" fontId="27" fillId="0" borderId="0" xfId="3" applyNumberFormat="1" applyFont="1" applyBorder="1"/>
    <xf numFmtId="0" fontId="13" fillId="0" borderId="0" xfId="3" applyFont="1" applyAlignment="1" applyProtection="1">
      <alignment horizontal="center" vertical="center"/>
      <protection locked="0"/>
    </xf>
    <xf numFmtId="2" fontId="4" fillId="3" borderId="48" xfId="10" applyNumberFormat="1" applyFill="1" applyBorder="1" applyAlignment="1">
      <alignment horizontal="right" vertical="center"/>
    </xf>
    <xf numFmtId="0" fontId="4" fillId="5" borderId="48" xfId="10" applyFill="1" applyBorder="1" applyAlignment="1" applyProtection="1">
      <alignment horizontal="right" vertical="center"/>
      <protection locked="0"/>
    </xf>
    <xf numFmtId="0" fontId="4" fillId="0" borderId="63" xfId="10" applyFont="1" applyFill="1" applyBorder="1" applyAlignment="1">
      <alignment horizontal="right" vertical="center"/>
    </xf>
    <xf numFmtId="0" fontId="4" fillId="0" borderId="66" xfId="10" applyFont="1" applyFill="1" applyBorder="1" applyAlignment="1">
      <alignment horizontal="right" vertical="center"/>
    </xf>
    <xf numFmtId="0" fontId="4" fillId="0" borderId="65" xfId="10" applyFont="1" applyBorder="1" applyAlignment="1">
      <alignment horizontal="center" vertical="center" wrapText="1"/>
    </xf>
    <xf numFmtId="0" fontId="4" fillId="0" borderId="23" xfId="10" applyFont="1" applyBorder="1" applyAlignment="1">
      <alignment horizontal="center" vertical="center" wrapText="1"/>
    </xf>
    <xf numFmtId="2" fontId="4" fillId="2" borderId="65" xfId="10" applyNumberFormat="1" applyFill="1" applyBorder="1" applyAlignment="1">
      <alignment horizontal="center" vertical="center"/>
    </xf>
    <xf numFmtId="2" fontId="5" fillId="2" borderId="21" xfId="10" applyNumberFormat="1" applyFont="1" applyFill="1" applyBorder="1" applyAlignment="1">
      <alignment horizontal="center" vertical="center"/>
    </xf>
    <xf numFmtId="0" fontId="5" fillId="0" borderId="22" xfId="10" applyFont="1" applyFill="1" applyBorder="1" applyAlignment="1">
      <alignment horizontal="right" vertical="center"/>
    </xf>
    <xf numFmtId="4" fontId="5" fillId="2" borderId="23" xfId="10" applyNumberFormat="1" applyFont="1" applyFill="1" applyBorder="1" applyAlignment="1">
      <alignment horizontal="center" vertical="center"/>
    </xf>
    <xf numFmtId="0" fontId="4" fillId="0" borderId="50" xfId="10" applyBorder="1" applyAlignment="1">
      <alignment horizontal="center" vertical="center"/>
    </xf>
    <xf numFmtId="2" fontId="29" fillId="8" borderId="2" xfId="10" applyNumberFormat="1" applyFont="1" applyFill="1" applyBorder="1" applyAlignment="1">
      <alignment horizontal="center" vertical="center"/>
    </xf>
    <xf numFmtId="3" fontId="4" fillId="3" borderId="30" xfId="10" quotePrefix="1" applyNumberFormat="1" applyFill="1" applyBorder="1" applyAlignment="1" applyProtection="1">
      <alignment horizontal="center" vertical="center"/>
    </xf>
    <xf numFmtId="3" fontId="4" fillId="5" borderId="2" xfId="10" applyNumberFormat="1" applyFill="1" applyBorder="1" applyAlignment="1" applyProtection="1">
      <alignment horizontal="center" vertical="center"/>
      <protection locked="0"/>
    </xf>
    <xf numFmtId="2" fontId="4" fillId="3" borderId="61" xfId="10" applyNumberFormat="1" applyFill="1" applyBorder="1" applyAlignment="1">
      <alignment horizontal="center" vertical="center"/>
    </xf>
    <xf numFmtId="2" fontId="4" fillId="3" borderId="62" xfId="10" applyNumberFormat="1" applyFont="1" applyFill="1" applyBorder="1" applyAlignment="1">
      <alignment horizontal="center" vertical="center"/>
    </xf>
    <xf numFmtId="165" fontId="4" fillId="5" borderId="27" xfId="10" applyNumberFormat="1" applyFill="1" applyBorder="1" applyAlignment="1" applyProtection="1">
      <alignment horizontal="center" vertical="center"/>
      <protection locked="0"/>
    </xf>
    <xf numFmtId="3" fontId="4" fillId="0" borderId="50" xfId="10" applyNumberFormat="1" applyFont="1" applyBorder="1" applyAlignment="1">
      <alignment horizontal="center" vertical="center"/>
    </xf>
    <xf numFmtId="2" fontId="27" fillId="0" borderId="0" xfId="3" applyNumberFormat="1" applyFont="1" applyAlignment="1">
      <alignment horizontal="center" vertical="center"/>
    </xf>
    <xf numFmtId="2" fontId="13" fillId="0" borderId="8" xfId="10" applyNumberFormat="1" applyFont="1" applyFill="1" applyBorder="1" applyAlignment="1">
      <alignment horizontal="center" vertical="center"/>
    </xf>
    <xf numFmtId="49" fontId="7" fillId="0" borderId="0" xfId="3" applyNumberFormat="1" applyFont="1" applyBorder="1" applyAlignment="1">
      <alignment horizontal="left" vertical="center" wrapText="1"/>
    </xf>
    <xf numFmtId="49" fontId="7" fillId="0" borderId="4" xfId="3" applyNumberFormat="1" applyFont="1" applyBorder="1" applyAlignment="1">
      <alignment horizontal="left" vertical="center" wrapText="1"/>
    </xf>
    <xf numFmtId="0" fontId="19" fillId="0" borderId="3" xfId="10" applyFont="1" applyBorder="1" applyAlignment="1">
      <alignment horizontal="left" vertical="center"/>
    </xf>
    <xf numFmtId="0" fontId="19" fillId="0" borderId="0" xfId="10" applyFont="1" applyBorder="1" applyAlignment="1">
      <alignment horizontal="left" vertical="center"/>
    </xf>
    <xf numFmtId="0" fontId="16" fillId="0" borderId="3" xfId="10" applyFont="1" applyBorder="1" applyAlignment="1">
      <alignment horizontal="center"/>
    </xf>
    <xf numFmtId="0" fontId="16" fillId="0" borderId="0" xfId="10" applyFont="1" applyBorder="1" applyAlignment="1">
      <alignment horizontal="center"/>
    </xf>
    <xf numFmtId="0" fontId="18" fillId="8" borderId="57" xfId="3" applyFont="1" applyFill="1" applyBorder="1" applyAlignment="1">
      <alignment horizontal="center" vertical="center"/>
    </xf>
    <xf numFmtId="0" fontId="18" fillId="8" borderId="58" xfId="3" applyFont="1" applyFill="1" applyBorder="1" applyAlignment="1">
      <alignment horizontal="center" vertical="center"/>
    </xf>
    <xf numFmtId="0" fontId="18" fillId="8" borderId="59" xfId="3" applyFont="1" applyFill="1" applyBorder="1" applyAlignment="1">
      <alignment horizontal="center" vertical="center"/>
    </xf>
    <xf numFmtId="20" fontId="4" fillId="0" borderId="18" xfId="10" applyNumberFormat="1" applyFont="1" applyFill="1" applyBorder="1" applyAlignment="1">
      <alignment horizontal="left" vertical="center"/>
    </xf>
    <xf numFmtId="20" fontId="4" fillId="0" borderId="54" xfId="10" applyNumberFormat="1" applyFont="1" applyFill="1" applyBorder="1" applyAlignment="1">
      <alignment horizontal="left" vertical="center"/>
    </xf>
    <xf numFmtId="20" fontId="4" fillId="0" borderId="19" xfId="10" applyNumberFormat="1" applyFont="1" applyFill="1" applyBorder="1" applyAlignment="1">
      <alignment horizontal="left" vertical="center"/>
    </xf>
    <xf numFmtId="0" fontId="4" fillId="0" borderId="15" xfId="10" applyFont="1" applyFill="1" applyBorder="1" applyAlignment="1">
      <alignment horizontal="left" vertical="center"/>
    </xf>
    <xf numFmtId="0" fontId="4" fillId="0" borderId="55" xfId="10" applyFont="1" applyFill="1" applyBorder="1" applyAlignment="1">
      <alignment horizontal="left" vertical="center"/>
    </xf>
    <xf numFmtId="0" fontId="4" fillId="0" borderId="16" xfId="10" applyFont="1" applyFill="1" applyBorder="1" applyAlignment="1">
      <alignment horizontal="left" vertical="center"/>
    </xf>
    <xf numFmtId="20" fontId="4" fillId="0" borderId="15" xfId="10" applyNumberFormat="1" applyFont="1" applyFill="1" applyBorder="1" applyAlignment="1">
      <alignment horizontal="left" vertical="center"/>
    </xf>
    <xf numFmtId="20" fontId="4" fillId="0" borderId="55" xfId="10" applyNumberFormat="1" applyFont="1" applyFill="1" applyBorder="1" applyAlignment="1">
      <alignment horizontal="left" vertical="center"/>
    </xf>
    <xf numFmtId="20" fontId="4" fillId="0" borderId="16" xfId="10" applyNumberFormat="1" applyFont="1" applyFill="1" applyBorder="1" applyAlignment="1">
      <alignment horizontal="left" vertical="center"/>
    </xf>
    <xf numFmtId="20" fontId="4" fillId="0" borderId="25" xfId="10" applyNumberFormat="1" applyFont="1" applyFill="1" applyBorder="1" applyAlignment="1">
      <alignment horizontal="left" vertical="center"/>
    </xf>
    <xf numFmtId="20" fontId="4" fillId="0" borderId="56" xfId="10" applyNumberFormat="1" applyFont="1" applyFill="1" applyBorder="1" applyAlignment="1">
      <alignment horizontal="left" vertical="center"/>
    </xf>
    <xf numFmtId="20" fontId="4" fillId="0" borderId="29" xfId="10" applyNumberFormat="1" applyFont="1" applyFill="1" applyBorder="1" applyAlignment="1">
      <alignment horizontal="left" vertical="center"/>
    </xf>
    <xf numFmtId="0" fontId="4" fillId="0" borderId="3" xfId="10" applyFont="1" applyFill="1" applyBorder="1" applyAlignment="1">
      <alignment horizontal="center" vertical="center"/>
    </xf>
    <xf numFmtId="0" fontId="4" fillId="0" borderId="0" xfId="10" applyFont="1" applyFill="1" applyBorder="1" applyAlignment="1">
      <alignment horizontal="center" vertical="center"/>
    </xf>
    <xf numFmtId="0" fontId="4" fillId="5" borderId="48" xfId="10" applyFont="1" applyFill="1" applyBorder="1" applyAlignment="1">
      <alignment horizontal="center" vertical="center"/>
    </xf>
    <xf numFmtId="0" fontId="4" fillId="5" borderId="49" xfId="10" applyFont="1" applyFill="1" applyBorder="1" applyAlignment="1">
      <alignment horizontal="center" vertical="center"/>
    </xf>
    <xf numFmtId="0" fontId="4" fillId="5" borderId="50" xfId="10" applyFont="1" applyFill="1" applyBorder="1" applyAlignment="1">
      <alignment horizontal="center" vertical="center"/>
    </xf>
    <xf numFmtId="0" fontId="18" fillId="11" borderId="48" xfId="10" applyFont="1" applyFill="1" applyBorder="1" applyAlignment="1">
      <alignment horizontal="center" vertical="center"/>
    </xf>
    <xf numFmtId="0" fontId="18" fillId="11" borderId="49" xfId="10" applyFont="1" applyFill="1" applyBorder="1" applyAlignment="1">
      <alignment horizontal="center" vertical="center"/>
    </xf>
    <xf numFmtId="0" fontId="18" fillId="11" borderId="50" xfId="10" applyFont="1" applyFill="1" applyBorder="1" applyAlignment="1">
      <alignment horizontal="center" vertical="center"/>
    </xf>
    <xf numFmtId="0" fontId="18" fillId="9" borderId="48" xfId="10" applyFont="1" applyFill="1" applyBorder="1" applyAlignment="1">
      <alignment horizontal="center" vertical="center"/>
    </xf>
    <xf numFmtId="0" fontId="18" fillId="9" borderId="49" xfId="10" applyFont="1" applyFill="1" applyBorder="1" applyAlignment="1">
      <alignment horizontal="center" vertical="center"/>
    </xf>
    <xf numFmtId="0" fontId="18" fillId="9" borderId="50" xfId="10" applyFont="1" applyFill="1" applyBorder="1" applyAlignment="1">
      <alignment horizontal="center" vertical="center"/>
    </xf>
    <xf numFmtId="0" fontId="4" fillId="0" borderId="3" xfId="10" applyFont="1" applyBorder="1" applyAlignment="1">
      <alignment horizontal="left" vertical="center"/>
    </xf>
    <xf numFmtId="0" fontId="4" fillId="0" borderId="4" xfId="10" applyFont="1" applyBorder="1" applyAlignment="1">
      <alignment horizontal="left" vertical="center"/>
    </xf>
    <xf numFmtId="0" fontId="4" fillId="0" borderId="0" xfId="10" applyBorder="1" applyAlignment="1">
      <alignment horizontal="left" vertical="center" wrapText="1"/>
    </xf>
    <xf numFmtId="0" fontId="4" fillId="0" borderId="7" xfId="10" applyFont="1" applyBorder="1" applyAlignment="1">
      <alignment horizontal="left" vertical="center"/>
    </xf>
    <xf numFmtId="0" fontId="4" fillId="0" borderId="8" xfId="10" applyFont="1" applyBorder="1" applyAlignment="1">
      <alignment horizontal="left" vertical="center"/>
    </xf>
    <xf numFmtId="49" fontId="18" fillId="8" borderId="35" xfId="3" applyNumberFormat="1" applyFont="1" applyFill="1" applyBorder="1" applyAlignment="1">
      <alignment horizontal="center" vertical="center"/>
    </xf>
    <xf numFmtId="49" fontId="18" fillId="8" borderId="36" xfId="3" applyNumberFormat="1" applyFont="1" applyFill="1" applyBorder="1" applyAlignment="1">
      <alignment horizontal="center" vertical="center"/>
    </xf>
    <xf numFmtId="49" fontId="18" fillId="8" borderId="42" xfId="3" applyNumberFormat="1" applyFont="1" applyFill="1" applyBorder="1" applyAlignment="1">
      <alignment horizontal="center" vertical="center"/>
    </xf>
    <xf numFmtId="0" fontId="18" fillId="8" borderId="35" xfId="0" applyFont="1" applyFill="1" applyBorder="1" applyAlignment="1">
      <alignment horizontal="center" vertical="center"/>
    </xf>
    <xf numFmtId="0" fontId="18" fillId="8" borderId="36" xfId="0" applyFont="1" applyFill="1" applyBorder="1" applyAlignment="1">
      <alignment horizontal="center" vertical="center"/>
    </xf>
    <xf numFmtId="0" fontId="18" fillId="8" borderId="42" xfId="0" applyFont="1" applyFill="1" applyBorder="1" applyAlignment="1">
      <alignment horizontal="center" vertical="center"/>
    </xf>
    <xf numFmtId="0" fontId="11" fillId="8" borderId="39"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1" fillId="8" borderId="39" xfId="0" applyFont="1" applyFill="1" applyBorder="1" applyAlignment="1">
      <alignment horizontal="left" vertical="center"/>
    </xf>
    <xf numFmtId="0" fontId="11" fillId="8" borderId="0" xfId="0" applyFont="1" applyFill="1" applyBorder="1" applyAlignment="1">
      <alignment horizontal="left" vertical="center"/>
    </xf>
    <xf numFmtId="0" fontId="11" fillId="8" borderId="4" xfId="0" applyFont="1" applyFill="1" applyBorder="1" applyAlignment="1">
      <alignment horizontal="left" vertical="center"/>
    </xf>
    <xf numFmtId="0" fontId="11" fillId="8" borderId="40" xfId="0" applyFont="1" applyFill="1" applyBorder="1" applyAlignment="1">
      <alignment horizontal="left" vertical="center" wrapText="1"/>
    </xf>
    <xf numFmtId="0" fontId="11" fillId="8" borderId="41" xfId="0" applyFont="1" applyFill="1" applyBorder="1" applyAlignment="1">
      <alignment horizontal="left" vertical="center" wrapText="1"/>
    </xf>
    <xf numFmtId="0" fontId="11" fillId="8" borderId="44" xfId="0" applyFont="1" applyFill="1" applyBorder="1" applyAlignment="1">
      <alignment horizontal="left" vertical="center" wrapText="1"/>
    </xf>
    <xf numFmtId="49" fontId="6" fillId="0" borderId="36" xfId="3" applyNumberFormat="1" applyFont="1" applyBorder="1" applyAlignment="1">
      <alignment horizontal="center"/>
    </xf>
    <xf numFmtId="49" fontId="6" fillId="0" borderId="42" xfId="3" applyNumberFormat="1" applyFont="1" applyBorder="1" applyAlignment="1">
      <alignment horizontal="center"/>
    </xf>
    <xf numFmtId="0" fontId="18" fillId="8" borderId="48" xfId="0" applyFont="1" applyFill="1" applyBorder="1" applyAlignment="1">
      <alignment horizontal="center" vertical="center"/>
    </xf>
    <xf numFmtId="0" fontId="18" fillId="8" borderId="49" xfId="0" applyFont="1" applyFill="1" applyBorder="1" applyAlignment="1">
      <alignment horizontal="center" vertical="center"/>
    </xf>
    <xf numFmtId="0" fontId="18" fillId="8" borderId="50" xfId="0" applyFont="1" applyFill="1" applyBorder="1" applyAlignment="1">
      <alignment horizontal="center" vertical="center"/>
    </xf>
    <xf numFmtId="164" fontId="4" fillId="0" borderId="31" xfId="10" applyNumberFormat="1" applyBorder="1" applyAlignment="1" applyProtection="1">
      <alignment horizontal="center"/>
      <protection locked="0"/>
    </xf>
    <xf numFmtId="164" fontId="4" fillId="0" borderId="32" xfId="10" applyNumberFormat="1" applyBorder="1" applyAlignment="1" applyProtection="1">
      <alignment horizontal="center"/>
      <protection locked="0"/>
    </xf>
    <xf numFmtId="0" fontId="4" fillId="2" borderId="48" xfId="10" applyFill="1" applyBorder="1" applyAlignment="1">
      <alignment horizontal="center" vertical="center"/>
    </xf>
    <xf numFmtId="0" fontId="4" fillId="2" borderId="49" xfId="10" applyFill="1" applyBorder="1" applyAlignment="1">
      <alignment horizontal="center" vertical="center"/>
    </xf>
    <xf numFmtId="0" fontId="4" fillId="2" borderId="50" xfId="10" applyFill="1" applyBorder="1" applyAlignment="1">
      <alignment horizontal="center" vertical="center"/>
    </xf>
    <xf numFmtId="0" fontId="13" fillId="0" borderId="33" xfId="5" applyFont="1" applyBorder="1" applyAlignment="1">
      <alignment horizontal="center"/>
    </xf>
    <xf numFmtId="0" fontId="13" fillId="0" borderId="34" xfId="5" applyFont="1" applyBorder="1" applyAlignment="1">
      <alignment horizontal="center"/>
    </xf>
    <xf numFmtId="0" fontId="13" fillId="0" borderId="0" xfId="5" applyFont="1" applyBorder="1" applyAlignment="1">
      <alignment horizontal="center"/>
    </xf>
    <xf numFmtId="0" fontId="13" fillId="0" borderId="4" xfId="5" applyFont="1" applyBorder="1" applyAlignment="1">
      <alignment horizontal="center"/>
    </xf>
    <xf numFmtId="0" fontId="13" fillId="0" borderId="6" xfId="5" applyFont="1" applyBorder="1" applyAlignment="1">
      <alignment horizontal="center"/>
    </xf>
    <xf numFmtId="0" fontId="13" fillId="0" borderId="14" xfId="5" applyFont="1" applyBorder="1" applyAlignment="1">
      <alignment horizontal="center"/>
    </xf>
    <xf numFmtId="0" fontId="25" fillId="9" borderId="7" xfId="10" applyFont="1" applyFill="1" applyBorder="1" applyAlignment="1">
      <alignment horizontal="center" vertical="center"/>
    </xf>
    <xf numFmtId="0" fontId="25" fillId="9" borderId="8" xfId="10" applyFont="1" applyFill="1" applyBorder="1" applyAlignment="1">
      <alignment horizontal="center" vertical="center"/>
    </xf>
    <xf numFmtId="0" fontId="25" fillId="9" borderId="9" xfId="10" applyFont="1" applyFill="1" applyBorder="1" applyAlignment="1">
      <alignment horizontal="center" vertical="center"/>
    </xf>
    <xf numFmtId="2" fontId="4" fillId="5" borderId="64" xfId="10" applyNumberFormat="1" applyFont="1" applyFill="1" applyBorder="1" applyAlignment="1" applyProtection="1">
      <alignment horizontal="center" vertical="center"/>
      <protection locked="0"/>
    </xf>
    <xf numFmtId="2" fontId="4" fillId="3" borderId="49" xfId="10" applyNumberFormat="1" applyFont="1" applyFill="1" applyBorder="1" applyAlignment="1">
      <alignment horizontal="center" vertical="center"/>
    </xf>
    <xf numFmtId="0" fontId="4" fillId="0" borderId="22" xfId="10" applyFont="1" applyBorder="1" applyAlignment="1">
      <alignment horizontal="center" vertical="center" wrapText="1"/>
    </xf>
    <xf numFmtId="0" fontId="4" fillId="0" borderId="67" xfId="10" applyFont="1" applyBorder="1" applyAlignment="1">
      <alignment horizontal="center" vertical="center" wrapText="1"/>
    </xf>
    <xf numFmtId="0" fontId="4" fillId="0" borderId="48" xfId="10" applyFont="1" applyBorder="1" applyAlignment="1">
      <alignment horizontal="center" vertical="center" wrapText="1"/>
    </xf>
    <xf numFmtId="0" fontId="4" fillId="0" borderId="49" xfId="10" applyFont="1" applyBorder="1" applyAlignment="1">
      <alignment horizontal="center" vertical="center" wrapText="1"/>
    </xf>
    <xf numFmtId="2" fontId="4" fillId="5" borderId="67" xfId="10" applyNumberFormat="1" applyFont="1" applyFill="1" applyBorder="1" applyAlignment="1" applyProtection="1">
      <alignment horizontal="center" vertical="center"/>
      <protection locked="0"/>
    </xf>
    <xf numFmtId="0" fontId="4" fillId="0" borderId="31" xfId="11" applyFont="1" applyBorder="1" applyAlignment="1" applyProtection="1">
      <alignment horizontal="left"/>
      <protection locked="0"/>
    </xf>
    <xf numFmtId="0" fontId="4" fillId="0" borderId="63" xfId="10" applyFont="1" applyBorder="1" applyAlignment="1">
      <alignment horizontal="center" vertical="center" wrapText="1"/>
    </xf>
    <xf numFmtId="0" fontId="4" fillId="0" borderId="64" xfId="10" applyFont="1" applyBorder="1" applyAlignment="1">
      <alignment horizontal="center" vertical="center" wrapText="1"/>
    </xf>
    <xf numFmtId="0" fontId="18" fillId="11" borderId="7" xfId="10" applyFont="1" applyFill="1" applyBorder="1" applyAlignment="1">
      <alignment horizontal="center" vertical="center"/>
    </xf>
    <xf numFmtId="0" fontId="18" fillId="11" borderId="8" xfId="10" applyFont="1" applyFill="1" applyBorder="1" applyAlignment="1">
      <alignment horizontal="center" vertical="center"/>
    </xf>
    <xf numFmtId="0" fontId="18" fillId="11" borderId="9" xfId="10" applyFont="1" applyFill="1" applyBorder="1" applyAlignment="1">
      <alignment horizontal="center" vertical="center"/>
    </xf>
    <xf numFmtId="0" fontId="11" fillId="8" borderId="35" xfId="0" applyFont="1" applyFill="1" applyBorder="1" applyAlignment="1">
      <alignment horizontal="center" vertical="center"/>
    </xf>
    <xf numFmtId="0" fontId="11" fillId="8" borderId="36" xfId="0" applyFont="1" applyFill="1" applyBorder="1" applyAlignment="1">
      <alignment horizontal="center" vertical="center"/>
    </xf>
    <xf numFmtId="0" fontId="11" fillId="8" borderId="42" xfId="0" applyFont="1" applyFill="1" applyBorder="1" applyAlignment="1">
      <alignment horizontal="center" vertical="center"/>
    </xf>
    <xf numFmtId="2" fontId="4" fillId="4" borderId="64" xfId="10" applyNumberFormat="1" applyFont="1" applyFill="1" applyBorder="1" applyAlignment="1" applyProtection="1">
      <alignment horizontal="center" vertical="center"/>
      <protection locked="0"/>
    </xf>
    <xf numFmtId="2" fontId="4" fillId="4" borderId="65" xfId="10" applyNumberFormat="1" applyFont="1" applyFill="1" applyBorder="1" applyAlignment="1" applyProtection="1">
      <alignment horizontal="center" vertical="center"/>
      <protection locked="0"/>
    </xf>
    <xf numFmtId="2" fontId="4" fillId="4" borderId="67" xfId="10" applyNumberFormat="1" applyFont="1" applyFill="1" applyBorder="1" applyAlignment="1" applyProtection="1">
      <alignment horizontal="center" vertical="center"/>
      <protection locked="0"/>
    </xf>
    <xf numFmtId="2" fontId="4" fillId="4" borderId="23" xfId="10" applyNumberFormat="1" applyFont="1" applyFill="1" applyBorder="1" applyAlignment="1" applyProtection="1">
      <alignment horizontal="center" vertical="center"/>
      <protection locked="0"/>
    </xf>
    <xf numFmtId="2" fontId="4" fillId="0" borderId="7" xfId="10" applyNumberFormat="1" applyFont="1" applyFill="1" applyBorder="1" applyAlignment="1" applyProtection="1">
      <alignment horizontal="center" vertical="center"/>
    </xf>
    <xf numFmtId="2" fontId="4" fillId="0" borderId="8" xfId="10" applyNumberFormat="1" applyFont="1" applyFill="1" applyBorder="1" applyAlignment="1" applyProtection="1">
      <alignment horizontal="center" vertical="center"/>
    </xf>
    <xf numFmtId="2" fontId="4" fillId="0" borderId="9" xfId="10" applyNumberFormat="1" applyFont="1" applyFill="1" applyBorder="1" applyAlignment="1" applyProtection="1">
      <alignment horizontal="center" vertical="center"/>
    </xf>
    <xf numFmtId="2" fontId="13" fillId="0" borderId="8" xfId="10" applyNumberFormat="1" applyFont="1" applyFill="1" applyBorder="1" applyAlignment="1">
      <alignment horizontal="center" vertical="center"/>
    </xf>
    <xf numFmtId="2" fontId="4" fillId="0" borderId="0" xfId="10" applyNumberFormat="1" applyFont="1" applyFill="1" applyBorder="1" applyAlignment="1">
      <alignment horizontal="center" vertical="center"/>
    </xf>
    <xf numFmtId="0" fontId="8" fillId="8" borderId="7" xfId="10" applyFont="1" applyFill="1" applyBorder="1" applyAlignment="1">
      <alignment horizontal="center" vertical="center"/>
    </xf>
    <xf numFmtId="0" fontId="8" fillId="8" borderId="8" xfId="10" applyFont="1" applyFill="1" applyBorder="1" applyAlignment="1">
      <alignment horizontal="center" vertical="center"/>
    </xf>
    <xf numFmtId="0" fontId="8" fillId="8" borderId="9" xfId="10" applyFont="1" applyFill="1" applyBorder="1" applyAlignment="1">
      <alignment horizontal="center" vertical="center"/>
    </xf>
    <xf numFmtId="0" fontId="12" fillId="10" borderId="18" xfId="10" applyFont="1" applyFill="1" applyBorder="1" applyAlignment="1">
      <alignment horizontal="center" vertical="center"/>
    </xf>
    <xf numFmtId="0" fontId="12" fillId="10" borderId="54" xfId="10" applyFont="1" applyFill="1" applyBorder="1" applyAlignment="1">
      <alignment horizontal="center" vertical="center"/>
    </xf>
    <xf numFmtId="0" fontId="12" fillId="10" borderId="19" xfId="10" applyFont="1" applyFill="1" applyBorder="1" applyAlignment="1">
      <alignment horizontal="center" vertical="center"/>
    </xf>
    <xf numFmtId="2" fontId="12" fillId="10" borderId="15" xfId="10" applyNumberFormat="1" applyFont="1" applyFill="1" applyBorder="1" applyAlignment="1">
      <alignment horizontal="center" vertical="center"/>
    </xf>
    <xf numFmtId="2" fontId="12" fillId="10" borderId="55" xfId="10" applyNumberFormat="1" applyFont="1" applyFill="1" applyBorder="1" applyAlignment="1">
      <alignment horizontal="center" vertical="center"/>
    </xf>
    <xf numFmtId="2" fontId="12" fillId="10" borderId="16" xfId="10" applyNumberFormat="1" applyFont="1" applyFill="1" applyBorder="1" applyAlignment="1">
      <alignment horizontal="center" vertical="center"/>
    </xf>
    <xf numFmtId="2" fontId="12" fillId="10" borderId="25" xfId="10" applyNumberFormat="1" applyFont="1" applyFill="1" applyBorder="1" applyAlignment="1">
      <alignment horizontal="center" vertical="center"/>
    </xf>
    <xf numFmtId="2" fontId="12" fillId="10" borderId="56" xfId="10" applyNumberFormat="1" applyFont="1" applyFill="1" applyBorder="1" applyAlignment="1">
      <alignment horizontal="center" vertical="center"/>
    </xf>
    <xf numFmtId="2" fontId="12" fillId="10" borderId="29" xfId="10" applyNumberFormat="1" applyFont="1" applyFill="1" applyBorder="1" applyAlignment="1">
      <alignment horizontal="center" vertical="center"/>
    </xf>
    <xf numFmtId="0" fontId="27" fillId="0" borderId="7" xfId="10" applyFont="1" applyFill="1" applyBorder="1" applyAlignment="1">
      <alignment vertical="center"/>
    </xf>
    <xf numFmtId="2" fontId="13" fillId="0" borderId="8" xfId="3" applyNumberFormat="1" applyFont="1" applyBorder="1" applyAlignment="1">
      <alignment horizontal="center" vertical="center"/>
    </xf>
    <xf numFmtId="2" fontId="13" fillId="0" borderId="9" xfId="10" applyNumberFormat="1" applyFont="1" applyFill="1" applyBorder="1" applyAlignment="1">
      <alignment horizontal="center" vertical="center"/>
    </xf>
  </cellXfs>
  <cellStyles count="56">
    <cellStyle name="Comma 2" xfId="1"/>
    <cellStyle name="Comma 2 2" xfId="6"/>
    <cellStyle name="Comma 2 2 2" xfId="14"/>
    <cellStyle name="Comma 2 2 3" xfId="22"/>
    <cellStyle name="Comma 2 2 4" xfId="31"/>
    <cellStyle name="Comma 2 3" xfId="23"/>
    <cellStyle name="Comma 2 4" xfId="32"/>
    <cellStyle name="Comma 2 5" xfId="41"/>
    <cellStyle name="Comma 2 5 2" xfId="46"/>
    <cellStyle name="Comma 3" xfId="7"/>
    <cellStyle name="Comma 3 2" xfId="15"/>
    <cellStyle name="Comma 3 3" xfId="20"/>
    <cellStyle name="Comma 3 4" xfId="30"/>
    <cellStyle name="Comma 4" xfId="40"/>
    <cellStyle name="Comma 4 2" xfId="47"/>
    <cellStyle name="Currency 2" xfId="2"/>
    <cellStyle name="Currency 2 2" xfId="8"/>
    <cellStyle name="Currency 2 2 2" xfId="16"/>
    <cellStyle name="Currency 2 2 3" xfId="18"/>
    <cellStyle name="Currency 2 2 4" xfId="24"/>
    <cellStyle name="Currency 2 3" xfId="19"/>
    <cellStyle name="Currency 2 4" xfId="29"/>
    <cellStyle name="Currency 2 5" xfId="43"/>
    <cellStyle name="Currency 2 5 2" xfId="48"/>
    <cellStyle name="Currency 3" xfId="9"/>
    <cellStyle name="Currency 3 2" xfId="17"/>
    <cellStyle name="Currency 3 3" xfId="27"/>
    <cellStyle name="Currency 3 4" xfId="28"/>
    <cellStyle name="Currency 4" xfId="42"/>
    <cellStyle name="Currency 4 2" xfId="49"/>
    <cellStyle name="Normal" xfId="0" builtinId="0"/>
    <cellStyle name="Normal 2" xfId="5"/>
    <cellStyle name="Normal 3" xfId="21"/>
    <cellStyle name="Normal 3 2" xfId="50"/>
    <cellStyle name="Normal 3 2 2" xfId="55"/>
    <cellStyle name="Normal 3 3" xfId="39"/>
    <cellStyle name="Normal 3 3 2" xfId="54"/>
    <cellStyle name="Normal 3 4" xfId="53"/>
    <cellStyle name="Normal_Contrast Ratio &amp; Lumens Calc (Template 010305)" xfId="3"/>
    <cellStyle name="Normal_Contrast Ratio &amp; Lumens Calc (Template 010305) 2" xfId="10"/>
    <cellStyle name="Normal_Contrast Ratio &amp; Lumens Calc 2" xfId="11"/>
    <cellStyle name="Percent 2" xfId="4"/>
    <cellStyle name="Percent 2 2" xfId="12"/>
    <cellStyle name="Percent 2 2 2" xfId="25"/>
    <cellStyle name="Percent 2 2 3" xfId="34"/>
    <cellStyle name="Percent 2 2 4" xfId="37"/>
    <cellStyle name="Percent 2 3" xfId="33"/>
    <cellStyle name="Percent 2 4" xfId="36"/>
    <cellStyle name="Percent 2 5" xfId="45"/>
    <cellStyle name="Percent 2 5 2" xfId="51"/>
    <cellStyle name="Percent 3" xfId="13"/>
    <cellStyle name="Percent 3 2" xfId="26"/>
    <cellStyle name="Percent 3 3" xfId="35"/>
    <cellStyle name="Percent 3 4" xfId="38"/>
    <cellStyle name="Percent 4" xfId="44"/>
    <cellStyle name="Percent 4 2"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CCBF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B94641"/>
      <color rgb="FFFFFFCC"/>
      <color rgb="FF960000"/>
      <color rgb="FFFFFFFF"/>
      <color rgb="FFE6B9B9"/>
      <color rgb="FFDDE8CA"/>
      <color rgb="FFCCFFCC"/>
      <color rgb="FFCFDFB3"/>
      <color rgb="FFCCCC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371472</xdr:colOff>
      <xdr:row>2</xdr:row>
      <xdr:rowOff>19050</xdr:rowOff>
    </xdr:from>
    <xdr:to>
      <xdr:col>11</xdr:col>
      <xdr:colOff>539113</xdr:colOff>
      <xdr:row>5</xdr:row>
      <xdr:rowOff>110490</xdr:rowOff>
    </xdr:to>
    <xdr:pic>
      <xdr:nvPicPr>
        <xdr:cNvPr id="2" name="Picture 1" descr="GN Logo Caflisch tag 2.jpg"/>
        <xdr:cNvPicPr>
          <a:picLocks noChangeAspect="1"/>
        </xdr:cNvPicPr>
      </xdr:nvPicPr>
      <xdr:blipFill>
        <a:blip xmlns:r="http://schemas.openxmlformats.org/officeDocument/2006/relationships" r:embed="rId1" cstate="print"/>
        <a:stretch>
          <a:fillRect/>
        </a:stretch>
      </xdr:blipFill>
      <xdr:spPr>
        <a:xfrm>
          <a:off x="7829547" y="504825"/>
          <a:ext cx="777241" cy="777240"/>
        </a:xfrm>
        <a:prstGeom prst="rect">
          <a:avLst/>
        </a:prstGeom>
        <a:effectLst>
          <a:outerShdw blurRad="76200" dist="101600" dir="2700000" algn="tl" rotWithShape="0">
            <a:prstClr val="black">
              <a:alpha val="25000"/>
            </a:prstClr>
          </a:outerShdw>
        </a:effectLst>
      </xdr:spPr>
    </xdr:pic>
    <xdr:clientData/>
  </xdr:twoCellAnchor>
  <xdr:twoCellAnchor editAs="oneCell">
    <xdr:from>
      <xdr:col>8</xdr:col>
      <xdr:colOff>333375</xdr:colOff>
      <xdr:row>50</xdr:row>
      <xdr:rowOff>85725</xdr:rowOff>
    </xdr:from>
    <xdr:to>
      <xdr:col>11</xdr:col>
      <xdr:colOff>711199</xdr:colOff>
      <xdr:row>53</xdr:row>
      <xdr:rowOff>85725</xdr:rowOff>
    </xdr:to>
    <xdr:pic>
      <xdr:nvPicPr>
        <xdr:cNvPr id="3" name="Picture 2" descr="GraceNote Design Studio Full Logo Caflisch Prime.jpg"/>
        <xdr:cNvPicPr>
          <a:picLocks noChangeAspect="1"/>
        </xdr:cNvPicPr>
      </xdr:nvPicPr>
      <xdr:blipFill>
        <a:blip xmlns:r="http://schemas.openxmlformats.org/officeDocument/2006/relationships" r:embed="rId2" cstate="print"/>
        <a:stretch>
          <a:fillRect/>
        </a:stretch>
      </xdr:blipFill>
      <xdr:spPr>
        <a:xfrm>
          <a:off x="6515100" y="11906250"/>
          <a:ext cx="2292349" cy="685800"/>
        </a:xfrm>
        <a:prstGeom prst="rect">
          <a:avLst/>
        </a:prstGeom>
        <a:effectLst>
          <a:outerShdw blurRad="101600" dist="101600" dir="2700000" algn="tl" rotWithShape="0">
            <a:prstClr val="black">
              <a:alpha val="25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tabColor theme="3" tint="-0.499984740745262"/>
  </sheetPr>
  <dimension ref="A1:S59"/>
  <sheetViews>
    <sheetView showGridLines="0" tabSelected="1" topLeftCell="B1" zoomScale="120" zoomScaleNormal="120" zoomScaleSheetLayoutView="100" workbookViewId="0">
      <selection activeCell="G3" sqref="G3:J3"/>
    </sheetView>
  </sheetViews>
  <sheetFormatPr defaultColWidth="9.140625" defaultRowHeight="12.75"/>
  <cols>
    <col min="1" max="1" width="1.28515625" style="1" customWidth="1"/>
    <col min="2" max="2" width="20.7109375" style="1" customWidth="1"/>
    <col min="3" max="3" width="9.85546875" style="1" customWidth="1"/>
    <col min="4" max="4" width="9.140625" style="1"/>
    <col min="5" max="5" width="21.7109375" style="1" customWidth="1"/>
    <col min="6" max="6" width="8.42578125" style="1" customWidth="1"/>
    <col min="7" max="8" width="9.7109375" style="1" customWidth="1"/>
    <col min="9" max="9" width="9.140625" style="1"/>
    <col min="10" max="10" width="10.42578125" style="1" customWidth="1"/>
    <col min="11" max="11" width="9.140625" style="1"/>
    <col min="12" max="12" width="12.7109375" style="1" customWidth="1"/>
    <col min="13" max="13" width="1.28515625" style="1" customWidth="1"/>
    <col min="14" max="16384" width="9.140625" style="1"/>
  </cols>
  <sheetData>
    <row r="1" spans="1:17" ht="18" customHeight="1" thickTop="1">
      <c r="A1" s="116"/>
      <c r="B1" s="5"/>
      <c r="C1" s="6"/>
      <c r="D1" s="6"/>
      <c r="E1" s="6"/>
      <c r="F1" s="6"/>
      <c r="G1" s="6"/>
      <c r="H1" s="6"/>
      <c r="I1" s="6"/>
      <c r="J1" s="6"/>
      <c r="K1" s="6"/>
      <c r="L1" s="7"/>
      <c r="M1" s="116"/>
    </row>
    <row r="2" spans="1:17" ht="20.25" customHeight="1">
      <c r="A2" s="116"/>
      <c r="B2" s="157" t="s">
        <v>114</v>
      </c>
      <c r="C2" s="158"/>
      <c r="D2" s="158"/>
      <c r="E2" s="158"/>
      <c r="F2" s="158"/>
      <c r="G2" s="8"/>
      <c r="H2" s="8"/>
      <c r="I2" s="8"/>
      <c r="J2" s="9" t="s">
        <v>0</v>
      </c>
      <c r="K2" s="212"/>
      <c r="L2" s="213"/>
      <c r="M2" s="116"/>
    </row>
    <row r="3" spans="1:17" ht="15" customHeight="1" thickBot="1">
      <c r="A3" s="116"/>
      <c r="B3" s="176"/>
      <c r="C3" s="177"/>
      <c r="D3" s="177"/>
      <c r="E3" s="8"/>
      <c r="F3" s="10" t="s">
        <v>1</v>
      </c>
      <c r="G3" s="233"/>
      <c r="H3" s="233"/>
      <c r="I3" s="233"/>
      <c r="J3" s="233"/>
      <c r="K3" s="217" t="s">
        <v>81</v>
      </c>
      <c r="L3" s="218"/>
      <c r="M3" s="116"/>
    </row>
    <row r="4" spans="1:17" ht="20.100000000000001" customHeight="1" thickTop="1" thickBot="1">
      <c r="A4" s="116"/>
      <c r="B4" s="178" t="s">
        <v>71</v>
      </c>
      <c r="C4" s="179"/>
      <c r="D4" s="180"/>
      <c r="E4" s="8"/>
      <c r="F4" s="10" t="s">
        <v>2</v>
      </c>
      <c r="G4" s="233"/>
      <c r="H4" s="233"/>
      <c r="I4" s="233"/>
      <c r="J4" s="233"/>
      <c r="K4" s="219"/>
      <c r="L4" s="220"/>
      <c r="M4" s="116"/>
    </row>
    <row r="5" spans="1:17" ht="20.100000000000001" customHeight="1" thickTop="1" thickBot="1">
      <c r="A5" s="116"/>
      <c r="B5" s="214" t="s">
        <v>80</v>
      </c>
      <c r="C5" s="215"/>
      <c r="D5" s="216"/>
      <c r="E5" s="8"/>
      <c r="F5" s="10" t="s">
        <v>3</v>
      </c>
      <c r="G5" s="233"/>
      <c r="H5" s="233"/>
      <c r="I5" s="233"/>
      <c r="J5" s="233"/>
      <c r="K5" s="219"/>
      <c r="L5" s="220"/>
      <c r="M5" s="116"/>
    </row>
    <row r="6" spans="1:17" ht="15" customHeight="1" thickTop="1" thickBot="1">
      <c r="A6" s="116"/>
      <c r="B6" s="190" t="s">
        <v>130</v>
      </c>
      <c r="C6" s="191"/>
      <c r="D6" s="191"/>
      <c r="E6" s="29"/>
      <c r="F6" s="30"/>
      <c r="G6" s="30"/>
      <c r="H6" s="30"/>
      <c r="I6" s="30"/>
      <c r="J6" s="30"/>
      <c r="K6" s="221"/>
      <c r="L6" s="222"/>
      <c r="M6" s="116"/>
    </row>
    <row r="7" spans="1:17" ht="15" customHeight="1" thickTop="1" thickBot="1">
      <c r="A7" s="116"/>
      <c r="B7" s="181" t="s">
        <v>64</v>
      </c>
      <c r="C7" s="182"/>
      <c r="D7" s="182"/>
      <c r="E7" s="182"/>
      <c r="F7" s="182"/>
      <c r="G7" s="182"/>
      <c r="H7" s="182"/>
      <c r="I7" s="182"/>
      <c r="J7" s="182"/>
      <c r="K7" s="182"/>
      <c r="L7" s="183"/>
      <c r="M7" s="116"/>
    </row>
    <row r="8" spans="1:17" ht="20.100000000000001" customHeight="1" thickTop="1" thickBot="1">
      <c r="A8" s="116"/>
      <c r="B8" s="44" t="s">
        <v>4</v>
      </c>
      <c r="C8" s="148">
        <v>10000</v>
      </c>
      <c r="D8" s="45" t="s">
        <v>126</v>
      </c>
      <c r="E8" s="46"/>
      <c r="F8" s="98" t="s">
        <v>89</v>
      </c>
      <c r="G8" s="47"/>
      <c r="H8" s="47"/>
      <c r="I8" s="48"/>
      <c r="J8" s="6"/>
      <c r="K8" s="6"/>
      <c r="L8" s="7"/>
      <c r="M8" s="116"/>
    </row>
    <row r="9" spans="1:17" ht="20.100000000000001" customHeight="1" thickTop="1" thickBot="1">
      <c r="A9" s="116"/>
      <c r="B9" s="13" t="s">
        <v>125</v>
      </c>
      <c r="C9" s="147">
        <f>$C$8*$J$28</f>
        <v>9000</v>
      </c>
      <c r="D9" s="187" t="s">
        <v>124</v>
      </c>
      <c r="E9" s="188"/>
      <c r="F9" s="102" t="s">
        <v>82</v>
      </c>
      <c r="G9" s="102" t="s">
        <v>83</v>
      </c>
      <c r="H9" s="102" t="s">
        <v>6</v>
      </c>
      <c r="I9" s="101"/>
      <c r="J9" s="102" t="s">
        <v>7</v>
      </c>
      <c r="K9" s="8"/>
      <c r="L9" s="11"/>
      <c r="M9" s="116"/>
    </row>
    <row r="10" spans="1:17" ht="20.100000000000001" customHeight="1" thickTop="1" thickBot="1">
      <c r="A10" s="116"/>
      <c r="B10" s="12" t="s">
        <v>8</v>
      </c>
      <c r="C10" s="149">
        <f>$H$10</f>
        <v>160</v>
      </c>
      <c r="D10" s="19" t="s">
        <v>111</v>
      </c>
      <c r="E10" s="2"/>
      <c r="F10" s="25">
        <v>16</v>
      </c>
      <c r="G10" s="100">
        <f>SUM($F$10*$G$11)</f>
        <v>10</v>
      </c>
      <c r="H10" s="26">
        <f>$F$10*$G$10</f>
        <v>160</v>
      </c>
      <c r="I10" s="24"/>
      <c r="J10" s="27">
        <f>SQRT(($F$10*$F$10)+($G$10*$G$10))</f>
        <v>18.867999999999999</v>
      </c>
      <c r="K10" s="14" t="s">
        <v>9</v>
      </c>
      <c r="L10" s="11"/>
      <c r="M10" s="116"/>
    </row>
    <row r="11" spans="1:17" ht="20.100000000000001" customHeight="1" thickTop="1" thickBot="1">
      <c r="A11" s="116"/>
      <c r="B11" s="12" t="s">
        <v>10</v>
      </c>
      <c r="C11" s="25">
        <v>1</v>
      </c>
      <c r="D11" s="19" t="s">
        <v>112</v>
      </c>
      <c r="E11" s="2"/>
      <c r="F11" s="24"/>
      <c r="G11" s="114">
        <v>0.625</v>
      </c>
      <c r="H11" s="103" t="s">
        <v>11</v>
      </c>
      <c r="I11" s="4"/>
      <c r="J11" s="18">
        <f>SUM($J$10*12)</f>
        <v>226.416</v>
      </c>
      <c r="K11" s="3" t="s">
        <v>12</v>
      </c>
      <c r="L11" s="11"/>
      <c r="M11" s="116"/>
    </row>
    <row r="12" spans="1:17" ht="20.100000000000001" customHeight="1" thickTop="1" thickBot="1">
      <c r="A12" s="116"/>
      <c r="B12" s="12" t="s">
        <v>127</v>
      </c>
      <c r="C12" s="150">
        <f>SUM($C$9/$C$10)*0.02</f>
        <v>1.1299999999999999</v>
      </c>
      <c r="D12" s="19" t="s">
        <v>131</v>
      </c>
      <c r="E12" s="2"/>
      <c r="F12" s="2"/>
      <c r="G12" s="8"/>
      <c r="H12" s="50"/>
      <c r="I12" s="4"/>
      <c r="J12" s="97"/>
      <c r="K12" s="3"/>
      <c r="L12" s="11"/>
      <c r="M12" s="116"/>
    </row>
    <row r="13" spans="1:17" ht="20.100000000000001" customHeight="1" thickTop="1" thickBot="1">
      <c r="A13" s="116"/>
      <c r="B13" s="12" t="s">
        <v>13</v>
      </c>
      <c r="C13" s="151">
        <v>1</v>
      </c>
      <c r="D13" s="19" t="s">
        <v>113</v>
      </c>
      <c r="E13" s="2"/>
      <c r="F13" s="2"/>
      <c r="G13" s="251" t="s">
        <v>90</v>
      </c>
      <c r="H13" s="252"/>
      <c r="I13" s="252"/>
      <c r="J13" s="252"/>
      <c r="K13" s="252"/>
      <c r="L13" s="253"/>
      <c r="M13" s="116"/>
    </row>
    <row r="14" spans="1:17" ht="20.100000000000001" customHeight="1" thickTop="1" thickBot="1">
      <c r="A14" s="116"/>
      <c r="B14" s="12" t="s">
        <v>129</v>
      </c>
      <c r="C14" s="20">
        <v>40</v>
      </c>
      <c r="D14" s="189" t="s">
        <v>128</v>
      </c>
      <c r="E14" s="189"/>
      <c r="F14" s="2"/>
      <c r="G14" s="254" t="s">
        <v>102</v>
      </c>
      <c r="H14" s="255"/>
      <c r="I14" s="256"/>
      <c r="J14" s="254" t="s">
        <v>103</v>
      </c>
      <c r="K14" s="255"/>
      <c r="L14" s="256"/>
      <c r="M14" s="116"/>
    </row>
    <row r="15" spans="1:17" ht="20.100000000000001" customHeight="1" thickTop="1">
      <c r="A15" s="116"/>
      <c r="B15" s="13"/>
      <c r="C15" s="8"/>
      <c r="D15" s="189"/>
      <c r="E15" s="189"/>
      <c r="F15" s="8"/>
      <c r="G15" s="257" t="s">
        <v>99</v>
      </c>
      <c r="H15" s="258"/>
      <c r="I15" s="259"/>
      <c r="J15" s="257" t="s">
        <v>104</v>
      </c>
      <c r="K15" s="258"/>
      <c r="L15" s="259"/>
      <c r="M15" s="116"/>
      <c r="Q15" s="129"/>
    </row>
    <row r="16" spans="1:17" ht="20.100000000000001" customHeight="1" thickBot="1">
      <c r="A16" s="116"/>
      <c r="B16" s="13"/>
      <c r="C16" s="8"/>
      <c r="D16" s="52"/>
      <c r="E16" s="51"/>
      <c r="F16" s="8"/>
      <c r="G16" s="260" t="s">
        <v>100</v>
      </c>
      <c r="H16" s="261"/>
      <c r="I16" s="262"/>
      <c r="J16" s="260" t="s">
        <v>101</v>
      </c>
      <c r="K16" s="261"/>
      <c r="L16" s="262"/>
      <c r="M16" s="116"/>
      <c r="Q16" s="129"/>
    </row>
    <row r="17" spans="1:19" ht="15" customHeight="1" thickTop="1" thickBot="1">
      <c r="A17" s="116"/>
      <c r="B17" s="184" t="s">
        <v>106</v>
      </c>
      <c r="C17" s="185"/>
      <c r="D17" s="185"/>
      <c r="E17" s="185"/>
      <c r="F17" s="185"/>
      <c r="G17" s="185"/>
      <c r="H17" s="185"/>
      <c r="I17" s="185"/>
      <c r="J17" s="185"/>
      <c r="K17" s="185"/>
      <c r="L17" s="186"/>
      <c r="M17" s="116"/>
      <c r="Q17" s="129"/>
    </row>
    <row r="18" spans="1:19" ht="20.100000000000001" customHeight="1" thickTop="1" thickBot="1">
      <c r="A18" s="116"/>
      <c r="B18" s="117"/>
      <c r="C18" s="118"/>
      <c r="D18" s="2"/>
      <c r="E18" s="2"/>
      <c r="F18" s="2"/>
      <c r="G18" s="39"/>
      <c r="H18" s="39"/>
      <c r="I18" s="39"/>
      <c r="J18" s="39"/>
      <c r="K18" s="39"/>
      <c r="L18" s="49"/>
      <c r="M18" s="116"/>
      <c r="Q18" s="129"/>
    </row>
    <row r="19" spans="1:19" ht="20.100000000000001" customHeight="1" thickTop="1" thickBot="1">
      <c r="A19" s="116"/>
      <c r="B19" s="137" t="s">
        <v>63</v>
      </c>
      <c r="C19" s="141">
        <f>SUM($C$9/$C$10)</f>
        <v>56.25</v>
      </c>
      <c r="D19" s="16" t="s">
        <v>108</v>
      </c>
      <c r="E19" s="3"/>
      <c r="F19" s="2"/>
      <c r="G19" s="181" t="s">
        <v>121</v>
      </c>
      <c r="H19" s="182"/>
      <c r="I19" s="182"/>
      <c r="J19" s="182"/>
      <c r="K19" s="182"/>
      <c r="L19" s="183"/>
      <c r="M19" s="116"/>
      <c r="Q19" s="129"/>
    </row>
    <row r="20" spans="1:19" ht="20.100000000000001" customHeight="1" thickTop="1">
      <c r="A20" s="116"/>
      <c r="B20" s="34" t="s">
        <v>62</v>
      </c>
      <c r="C20" s="142">
        <f>SUM($C$19*$C$11)</f>
        <v>56.25</v>
      </c>
      <c r="D20" s="124" t="s">
        <v>109</v>
      </c>
      <c r="E20" s="3"/>
      <c r="F20" s="2"/>
      <c r="G20" s="28">
        <v>80</v>
      </c>
      <c r="H20" s="164" t="s">
        <v>78</v>
      </c>
      <c r="I20" s="165"/>
      <c r="J20" s="165"/>
      <c r="K20" s="165"/>
      <c r="L20" s="166"/>
      <c r="M20" s="116"/>
    </row>
    <row r="21" spans="1:19" ht="20.100000000000001" customHeight="1" thickBot="1">
      <c r="A21" s="116"/>
      <c r="B21" s="143" t="s">
        <v>14</v>
      </c>
      <c r="C21" s="144">
        <f>(($C$23/$D$23)/SQRT($H$10)*($C$11))*0.8</f>
        <v>13.9</v>
      </c>
      <c r="D21" s="124" t="s">
        <v>110</v>
      </c>
      <c r="E21" s="3"/>
      <c r="F21" s="2"/>
      <c r="G21" s="22">
        <f>$G$20/4</f>
        <v>20</v>
      </c>
      <c r="H21" s="167" t="s">
        <v>120</v>
      </c>
      <c r="I21" s="168"/>
      <c r="J21" s="168"/>
      <c r="K21" s="168"/>
      <c r="L21" s="169"/>
      <c r="M21" s="116"/>
    </row>
    <row r="22" spans="1:19" ht="20.100000000000001" customHeight="1" thickTop="1">
      <c r="A22" s="116"/>
      <c r="B22" s="159" t="s">
        <v>97</v>
      </c>
      <c r="C22" s="160"/>
      <c r="D22" s="160"/>
      <c r="E22" s="160"/>
      <c r="F22" s="2"/>
      <c r="G22" s="22">
        <f>$G$20/6</f>
        <v>13.33</v>
      </c>
      <c r="H22" s="170" t="s">
        <v>118</v>
      </c>
      <c r="I22" s="171"/>
      <c r="J22" s="171"/>
      <c r="K22" s="171"/>
      <c r="L22" s="172"/>
      <c r="M22" s="116"/>
      <c r="N22" s="125"/>
      <c r="O22" s="125"/>
      <c r="P22" s="125"/>
      <c r="Q22" s="125"/>
      <c r="R22" s="125"/>
      <c r="S22" s="125"/>
    </row>
    <row r="23" spans="1:19" ht="20.100000000000001" customHeight="1" thickBot="1">
      <c r="A23" s="116"/>
      <c r="B23" s="31" t="s">
        <v>65</v>
      </c>
      <c r="C23" s="32">
        <f>SUM($C$9+($C$13*$C$14))</f>
        <v>9040</v>
      </c>
      <c r="D23" s="33">
        <f>SUM($C$12+($C$13*$C$14))</f>
        <v>41.13</v>
      </c>
      <c r="E23" s="250"/>
      <c r="F23" s="250"/>
      <c r="G23" s="21">
        <f>$G$20/8</f>
        <v>10</v>
      </c>
      <c r="H23" s="173" t="s">
        <v>119</v>
      </c>
      <c r="I23" s="174"/>
      <c r="J23" s="174"/>
      <c r="K23" s="174"/>
      <c r="L23" s="175"/>
      <c r="M23" s="116"/>
      <c r="N23" s="125"/>
      <c r="O23" s="125"/>
      <c r="P23" s="125"/>
      <c r="Q23" s="125"/>
      <c r="R23" s="125"/>
      <c r="S23" s="125"/>
    </row>
    <row r="24" spans="1:19" ht="12" customHeight="1" thickTop="1" thickBot="1">
      <c r="A24" s="116"/>
      <c r="B24" s="31"/>
      <c r="C24" s="32"/>
      <c r="D24" s="33"/>
      <c r="E24" s="35"/>
      <c r="F24" s="119"/>
      <c r="G24" s="120"/>
      <c r="H24" s="115"/>
      <c r="I24" s="36"/>
      <c r="J24" s="37"/>
      <c r="K24" s="37"/>
      <c r="L24" s="38"/>
      <c r="M24" s="130"/>
      <c r="N24" s="125"/>
      <c r="O24" s="125"/>
      <c r="P24" s="125"/>
      <c r="Q24" s="125"/>
      <c r="R24" s="125"/>
      <c r="S24" s="125"/>
    </row>
    <row r="25" spans="1:19" ht="15" customHeight="1" thickTop="1" thickBot="1">
      <c r="A25" s="116"/>
      <c r="B25" s="236" t="s">
        <v>105</v>
      </c>
      <c r="C25" s="237"/>
      <c r="D25" s="237"/>
      <c r="E25" s="237"/>
      <c r="F25" s="237"/>
      <c r="G25" s="237"/>
      <c r="H25" s="237"/>
      <c r="I25" s="237"/>
      <c r="J25" s="237"/>
      <c r="K25" s="237"/>
      <c r="L25" s="238"/>
      <c r="M25" s="130"/>
      <c r="N25" s="125"/>
      <c r="O25" s="125"/>
      <c r="P25" s="125"/>
      <c r="Q25" s="125"/>
      <c r="R25" s="125"/>
      <c r="S25" s="125"/>
    </row>
    <row r="26" spans="1:19" ht="20.100000000000001" customHeight="1" thickTop="1" thickBot="1">
      <c r="A26" s="116"/>
      <c r="B26" s="15" t="s">
        <v>77</v>
      </c>
      <c r="C26" s="135">
        <f>$F$10</f>
        <v>16</v>
      </c>
      <c r="D26" s="145" t="s">
        <v>9</v>
      </c>
      <c r="E26" s="246"/>
      <c r="F26" s="247"/>
      <c r="G26" s="248"/>
      <c r="H26" s="234" t="s">
        <v>115</v>
      </c>
      <c r="I26" s="235"/>
      <c r="J26" s="226">
        <v>1.6</v>
      </c>
      <c r="K26" s="226"/>
      <c r="L26" s="139" t="s">
        <v>92</v>
      </c>
      <c r="M26" s="130"/>
      <c r="N26" s="125"/>
      <c r="O26" s="125"/>
      <c r="P26" s="125"/>
      <c r="Q26" s="125"/>
      <c r="R26" s="125"/>
      <c r="S26" s="125"/>
    </row>
    <row r="27" spans="1:19" ht="20.100000000000001" customHeight="1" thickTop="1" thickBot="1">
      <c r="A27" s="116"/>
      <c r="B27" s="15" t="s">
        <v>15</v>
      </c>
      <c r="C27" s="136">
        <v>32</v>
      </c>
      <c r="D27" s="145" t="s">
        <v>9</v>
      </c>
      <c r="E27" s="137" t="s">
        <v>122</v>
      </c>
      <c r="F27" s="242">
        <v>1.6</v>
      </c>
      <c r="G27" s="243"/>
      <c r="H27" s="228" t="s">
        <v>116</v>
      </c>
      <c r="I27" s="229"/>
      <c r="J27" s="232">
        <v>2.4</v>
      </c>
      <c r="K27" s="232"/>
      <c r="L27" s="140" t="s">
        <v>93</v>
      </c>
      <c r="M27" s="130"/>
      <c r="N27" s="125"/>
      <c r="O27" s="125"/>
      <c r="P27" s="125"/>
      <c r="Q27" s="125"/>
      <c r="R27" s="125"/>
      <c r="S27" s="125"/>
    </row>
    <row r="28" spans="1:19" ht="19.5" customHeight="1" thickTop="1" thickBot="1">
      <c r="A28" s="116"/>
      <c r="B28" s="17" t="s">
        <v>91</v>
      </c>
      <c r="C28" s="23">
        <f>$C$27/$C$26</f>
        <v>2</v>
      </c>
      <c r="D28" s="146">
        <f>SUM(($J$26+$J$27)/2)</f>
        <v>2</v>
      </c>
      <c r="E28" s="138" t="s">
        <v>123</v>
      </c>
      <c r="F28" s="244">
        <v>2</v>
      </c>
      <c r="G28" s="245"/>
      <c r="H28" s="230" t="s">
        <v>117</v>
      </c>
      <c r="I28" s="231"/>
      <c r="J28" s="227">
        <f>IF($H$29=0.9,$H$29,$K$29)</f>
        <v>0.9</v>
      </c>
      <c r="K28" s="227"/>
      <c r="L28" s="152" t="s">
        <v>96</v>
      </c>
      <c r="M28" s="130"/>
      <c r="N28" s="153"/>
      <c r="O28" s="125"/>
      <c r="P28" s="125"/>
      <c r="Q28" s="125"/>
      <c r="R28" s="125"/>
      <c r="S28" s="125"/>
    </row>
    <row r="29" spans="1:19" ht="9.9499999999999993" customHeight="1" thickTop="1" thickBot="1">
      <c r="A29" s="116"/>
      <c r="B29" s="263"/>
      <c r="C29" s="264"/>
      <c r="D29" s="154">
        <f>SUM(D28/C28)</f>
        <v>1</v>
      </c>
      <c r="E29" s="154"/>
      <c r="F29" s="249">
        <f>SUM(F27/F28)</f>
        <v>0.8</v>
      </c>
      <c r="G29" s="249">
        <f t="shared" ref="G29" si="0">SUM($F$27/$F$28)*($F$27/$F$28)*$C$28</f>
        <v>1.28</v>
      </c>
      <c r="H29" s="154">
        <f>IF($N$32=TRUE,0.9,0)</f>
        <v>0.9</v>
      </c>
      <c r="I29" s="264"/>
      <c r="J29" s="154">
        <f>SUM(J26/J27)*(J26/J27)</f>
        <v>0.44</v>
      </c>
      <c r="K29" s="154">
        <f>IF($L$29&lt;=1,$L$29,1)</f>
        <v>0.9</v>
      </c>
      <c r="L29" s="265">
        <f>SUM(D29+F29)/2</f>
        <v>0.9</v>
      </c>
      <c r="M29" s="128"/>
      <c r="N29" s="153"/>
      <c r="O29" s="125"/>
      <c r="P29" s="125"/>
      <c r="Q29" s="125"/>
      <c r="R29" s="125"/>
      <c r="S29" s="125"/>
    </row>
    <row r="30" spans="1:19" ht="15" customHeight="1" thickTop="1" thickBot="1">
      <c r="A30" s="116"/>
      <c r="B30" s="223" t="s">
        <v>88</v>
      </c>
      <c r="C30" s="224"/>
      <c r="D30" s="224"/>
      <c r="E30" s="224"/>
      <c r="F30" s="224"/>
      <c r="G30" s="224"/>
      <c r="H30" s="224"/>
      <c r="I30" s="224"/>
      <c r="J30" s="224"/>
      <c r="K30" s="224"/>
      <c r="L30" s="225"/>
      <c r="M30" s="130"/>
      <c r="N30" s="153"/>
      <c r="O30" s="131"/>
      <c r="P30" s="131"/>
      <c r="Q30" s="125"/>
      <c r="R30" s="125"/>
      <c r="S30" s="125"/>
    </row>
    <row r="31" spans="1:19" ht="9.9499999999999993" customHeight="1" thickTop="1" thickBot="1">
      <c r="A31" s="116"/>
      <c r="B31" s="73"/>
      <c r="C31" s="65"/>
      <c r="D31" s="65"/>
      <c r="E31" s="65"/>
      <c r="F31" s="74"/>
      <c r="G31" s="65"/>
      <c r="H31" s="65"/>
      <c r="I31" s="65"/>
      <c r="J31" s="65"/>
      <c r="K31" s="65"/>
      <c r="L31" s="99"/>
      <c r="M31" s="130"/>
      <c r="N31" s="125"/>
      <c r="O31" s="131"/>
      <c r="P31" s="131"/>
      <c r="Q31" s="125"/>
      <c r="R31" s="125"/>
      <c r="S31" s="125"/>
    </row>
    <row r="32" spans="1:19" ht="20.100000000000001" customHeight="1" thickTop="1" thickBot="1">
      <c r="A32" s="116"/>
      <c r="B32" s="161" t="s">
        <v>95</v>
      </c>
      <c r="C32" s="162"/>
      <c r="D32" s="162"/>
      <c r="E32" s="163"/>
      <c r="F32" s="74"/>
      <c r="G32" s="239" t="s">
        <v>98</v>
      </c>
      <c r="H32" s="240"/>
      <c r="I32" s="240"/>
      <c r="J32" s="240"/>
      <c r="K32" s="240"/>
      <c r="L32" s="241"/>
      <c r="M32" s="130"/>
      <c r="N32" s="134" t="b">
        <v>1</v>
      </c>
      <c r="O32" s="132"/>
      <c r="P32" s="132"/>
      <c r="Q32" s="125"/>
      <c r="R32" s="125"/>
      <c r="S32" s="125"/>
    </row>
    <row r="33" spans="1:19" ht="20.100000000000001" customHeight="1" thickTop="1" thickBot="1">
      <c r="A33" s="116"/>
      <c r="B33" s="75" t="s">
        <v>20</v>
      </c>
      <c r="C33" s="66"/>
      <c r="D33" s="66"/>
      <c r="E33" s="109" t="s">
        <v>21</v>
      </c>
      <c r="F33" s="74"/>
      <c r="G33" s="198" t="s">
        <v>66</v>
      </c>
      <c r="H33" s="199"/>
      <c r="I33" s="199"/>
      <c r="J33" s="199"/>
      <c r="K33" s="199"/>
      <c r="L33" s="200"/>
      <c r="M33" s="130"/>
      <c r="N33" s="125"/>
      <c r="O33" s="133"/>
      <c r="P33" s="133"/>
      <c r="Q33" s="125"/>
      <c r="R33" s="125"/>
      <c r="S33" s="125"/>
    </row>
    <row r="34" spans="1:19" ht="20.100000000000001" customHeight="1">
      <c r="A34" s="116"/>
      <c r="B34" s="76" t="s">
        <v>22</v>
      </c>
      <c r="C34" s="67"/>
      <c r="D34" s="67"/>
      <c r="E34" s="110" t="s">
        <v>23</v>
      </c>
      <c r="F34" s="74"/>
      <c r="G34" s="198"/>
      <c r="H34" s="199"/>
      <c r="I34" s="199"/>
      <c r="J34" s="199"/>
      <c r="K34" s="199"/>
      <c r="L34" s="200"/>
      <c r="M34" s="130"/>
      <c r="N34" s="125"/>
      <c r="O34" s="126"/>
      <c r="P34" s="126"/>
      <c r="Q34" s="125"/>
      <c r="R34" s="125"/>
      <c r="S34" s="125"/>
    </row>
    <row r="35" spans="1:19" ht="20.100000000000001" customHeight="1">
      <c r="A35" s="116"/>
      <c r="B35" s="76" t="s">
        <v>24</v>
      </c>
      <c r="C35" s="67"/>
      <c r="D35" s="67"/>
      <c r="E35" s="110" t="s">
        <v>25</v>
      </c>
      <c r="F35" s="74"/>
      <c r="G35" s="201" t="s">
        <v>67</v>
      </c>
      <c r="H35" s="202"/>
      <c r="I35" s="202"/>
      <c r="J35" s="202"/>
      <c r="K35" s="202"/>
      <c r="L35" s="203"/>
      <c r="M35" s="130"/>
      <c r="N35" s="125"/>
      <c r="O35" s="126"/>
      <c r="P35" s="126"/>
      <c r="Q35" s="125"/>
      <c r="R35" s="125"/>
      <c r="S35" s="125"/>
    </row>
    <row r="36" spans="1:19" ht="20.100000000000001" customHeight="1">
      <c r="A36" s="116"/>
      <c r="B36" s="76" t="s">
        <v>26</v>
      </c>
      <c r="C36" s="67"/>
      <c r="D36" s="67"/>
      <c r="E36" s="110" t="s">
        <v>27</v>
      </c>
      <c r="F36" s="77"/>
      <c r="G36" s="201" t="s">
        <v>68</v>
      </c>
      <c r="H36" s="202"/>
      <c r="I36" s="202"/>
      <c r="J36" s="202"/>
      <c r="K36" s="202"/>
      <c r="L36" s="203"/>
      <c r="M36" s="116"/>
      <c r="N36" s="125"/>
      <c r="O36" s="126"/>
      <c r="P36" s="126"/>
      <c r="Q36" s="125"/>
      <c r="R36" s="125"/>
      <c r="S36" s="125"/>
    </row>
    <row r="37" spans="1:19" ht="20.100000000000001" customHeight="1">
      <c r="A37" s="116"/>
      <c r="B37" s="76" t="s">
        <v>28</v>
      </c>
      <c r="C37" s="67"/>
      <c r="D37" s="67"/>
      <c r="E37" s="110" t="s">
        <v>29</v>
      </c>
      <c r="F37" s="77"/>
      <c r="G37" s="198" t="s">
        <v>69</v>
      </c>
      <c r="H37" s="199"/>
      <c r="I37" s="199"/>
      <c r="J37" s="199"/>
      <c r="K37" s="199"/>
      <c r="L37" s="200"/>
      <c r="M37" s="116"/>
      <c r="N37" s="125"/>
      <c r="O37" s="126"/>
      <c r="P37" s="126"/>
      <c r="Q37" s="125"/>
      <c r="R37" s="125"/>
      <c r="S37" s="125"/>
    </row>
    <row r="38" spans="1:19" ht="20.100000000000001" customHeight="1">
      <c r="A38" s="116"/>
      <c r="B38" s="76" t="s">
        <v>30</v>
      </c>
      <c r="C38" s="67"/>
      <c r="D38" s="67"/>
      <c r="E38" s="110" t="s">
        <v>31</v>
      </c>
      <c r="F38" s="77"/>
      <c r="G38" s="198"/>
      <c r="H38" s="199"/>
      <c r="I38" s="199"/>
      <c r="J38" s="199"/>
      <c r="K38" s="199"/>
      <c r="L38" s="200"/>
      <c r="M38" s="116"/>
      <c r="N38" s="125"/>
      <c r="O38" s="126"/>
      <c r="P38" s="126"/>
      <c r="Q38" s="125"/>
      <c r="R38" s="125"/>
      <c r="S38" s="125"/>
    </row>
    <row r="39" spans="1:19" ht="20.100000000000001" customHeight="1">
      <c r="A39" s="116"/>
      <c r="B39" s="76" t="s">
        <v>32</v>
      </c>
      <c r="C39" s="67"/>
      <c r="D39" s="67"/>
      <c r="E39" s="110" t="s">
        <v>33</v>
      </c>
      <c r="F39" s="78"/>
      <c r="G39" s="198" t="s">
        <v>70</v>
      </c>
      <c r="H39" s="199"/>
      <c r="I39" s="199"/>
      <c r="J39" s="199"/>
      <c r="K39" s="199"/>
      <c r="L39" s="200"/>
      <c r="M39" s="116"/>
      <c r="N39" s="125"/>
      <c r="O39" s="126"/>
      <c r="P39" s="126"/>
      <c r="Q39" s="125"/>
      <c r="R39" s="125"/>
      <c r="S39" s="125"/>
    </row>
    <row r="40" spans="1:19" ht="20.100000000000001" customHeight="1" thickBot="1">
      <c r="A40" s="116"/>
      <c r="B40" s="76" t="s">
        <v>34</v>
      </c>
      <c r="C40" s="67"/>
      <c r="D40" s="67"/>
      <c r="E40" s="110" t="s">
        <v>25</v>
      </c>
      <c r="F40" s="78"/>
      <c r="G40" s="204"/>
      <c r="H40" s="205"/>
      <c r="I40" s="205"/>
      <c r="J40" s="205"/>
      <c r="K40" s="205"/>
      <c r="L40" s="206"/>
      <c r="M40" s="116"/>
      <c r="N40" s="125"/>
      <c r="O40" s="126"/>
      <c r="P40" s="126"/>
      <c r="Q40" s="125"/>
      <c r="R40" s="125"/>
      <c r="S40" s="125"/>
    </row>
    <row r="41" spans="1:19" ht="20.100000000000001" customHeight="1" thickTop="1" thickBot="1">
      <c r="A41" s="116"/>
      <c r="B41" s="76" t="s">
        <v>35</v>
      </c>
      <c r="C41" s="67"/>
      <c r="D41" s="67"/>
      <c r="E41" s="110" t="s">
        <v>36</v>
      </c>
      <c r="F41" s="78"/>
      <c r="G41" s="207"/>
      <c r="H41" s="207"/>
      <c r="I41" s="207"/>
      <c r="J41" s="207"/>
      <c r="K41" s="207"/>
      <c r="L41" s="208"/>
      <c r="M41" s="116"/>
      <c r="O41" s="126"/>
      <c r="P41" s="127"/>
    </row>
    <row r="42" spans="1:19" ht="20.100000000000001" customHeight="1" thickTop="1" thickBot="1">
      <c r="A42" s="116"/>
      <c r="B42" s="76" t="s">
        <v>37</v>
      </c>
      <c r="C42" s="67"/>
      <c r="D42" s="67"/>
      <c r="E42" s="110" t="s">
        <v>38</v>
      </c>
      <c r="F42" s="79"/>
      <c r="G42" s="195" t="s">
        <v>58</v>
      </c>
      <c r="H42" s="196"/>
      <c r="I42" s="196"/>
      <c r="J42" s="196"/>
      <c r="K42" s="196"/>
      <c r="L42" s="197"/>
      <c r="M42" s="116"/>
      <c r="O42" s="126"/>
      <c r="P42" s="127"/>
    </row>
    <row r="43" spans="1:19" ht="20.100000000000001" customHeight="1" thickTop="1">
      <c r="A43" s="116"/>
      <c r="B43" s="76" t="s">
        <v>39</v>
      </c>
      <c r="C43" s="67"/>
      <c r="D43" s="67"/>
      <c r="E43" s="110" t="s">
        <v>40</v>
      </c>
      <c r="F43" s="78"/>
      <c r="G43" s="69" t="s">
        <v>49</v>
      </c>
      <c r="H43" s="42"/>
      <c r="I43" s="42"/>
      <c r="J43" s="71" t="s">
        <v>50</v>
      </c>
      <c r="K43" s="40"/>
      <c r="L43" s="80"/>
      <c r="M43" s="116"/>
      <c r="O43" s="126"/>
      <c r="P43" s="127"/>
    </row>
    <row r="44" spans="1:19" ht="20.100000000000001" customHeight="1">
      <c r="A44" s="116"/>
      <c r="B44" s="76" t="s">
        <v>41</v>
      </c>
      <c r="C44" s="67"/>
      <c r="D44" s="67"/>
      <c r="E44" s="110" t="s">
        <v>42</v>
      </c>
      <c r="F44" s="78"/>
      <c r="G44" s="69" t="s">
        <v>51</v>
      </c>
      <c r="H44" s="42"/>
      <c r="I44" s="42"/>
      <c r="J44" s="71" t="s">
        <v>56</v>
      </c>
      <c r="K44" s="40"/>
      <c r="L44" s="80"/>
      <c r="M44" s="116"/>
      <c r="O44" s="126"/>
      <c r="P44" s="127"/>
    </row>
    <row r="45" spans="1:19" ht="20.100000000000001" customHeight="1">
      <c r="A45" s="116"/>
      <c r="B45" s="76" t="s">
        <v>43</v>
      </c>
      <c r="C45" s="67"/>
      <c r="D45" s="67"/>
      <c r="E45" s="110" t="s">
        <v>44</v>
      </c>
      <c r="F45" s="78"/>
      <c r="G45" s="69" t="s">
        <v>52</v>
      </c>
      <c r="H45" s="42"/>
      <c r="I45" s="42"/>
      <c r="J45" s="71" t="s">
        <v>61</v>
      </c>
      <c r="K45" s="40"/>
      <c r="L45" s="80"/>
      <c r="M45" s="116"/>
      <c r="O45" s="126"/>
      <c r="P45" s="127"/>
    </row>
    <row r="46" spans="1:19" ht="20.100000000000001" customHeight="1">
      <c r="A46" s="116"/>
      <c r="B46" s="76" t="s">
        <v>45</v>
      </c>
      <c r="C46" s="67"/>
      <c r="D46" s="67"/>
      <c r="E46" s="110" t="s">
        <v>23</v>
      </c>
      <c r="F46" s="79"/>
      <c r="G46" s="69" t="s">
        <v>53</v>
      </c>
      <c r="H46" s="42"/>
      <c r="I46" s="42"/>
      <c r="J46" s="71" t="s">
        <v>57</v>
      </c>
      <c r="K46" s="40"/>
      <c r="L46" s="80"/>
      <c r="M46" s="116"/>
      <c r="O46" s="126"/>
      <c r="P46" s="127"/>
    </row>
    <row r="47" spans="1:19" ht="20.100000000000001" customHeight="1">
      <c r="A47" s="116"/>
      <c r="B47" s="76" t="s">
        <v>46</v>
      </c>
      <c r="C47" s="68"/>
      <c r="D47" s="68"/>
      <c r="E47" s="110" t="s">
        <v>47</v>
      </c>
      <c r="F47" s="78"/>
      <c r="G47" s="69" t="s">
        <v>54</v>
      </c>
      <c r="H47" s="42"/>
      <c r="I47" s="42"/>
      <c r="J47" s="71" t="s">
        <v>59</v>
      </c>
      <c r="K47" s="40"/>
      <c r="L47" s="80"/>
      <c r="M47" s="116"/>
      <c r="O47" s="126"/>
      <c r="P47" s="127"/>
    </row>
    <row r="48" spans="1:19" ht="20.100000000000001" customHeight="1" thickBot="1">
      <c r="A48" s="116"/>
      <c r="B48" s="111" t="s">
        <v>48</v>
      </c>
      <c r="C48" s="112"/>
      <c r="D48" s="112"/>
      <c r="E48" s="113">
        <v>50</v>
      </c>
      <c r="F48" s="78"/>
      <c r="G48" s="70" t="s">
        <v>55</v>
      </c>
      <c r="H48" s="63"/>
      <c r="I48" s="63"/>
      <c r="J48" s="72" t="s">
        <v>60</v>
      </c>
      <c r="K48" s="64"/>
      <c r="L48" s="81"/>
      <c r="M48" s="116"/>
      <c r="O48" s="126"/>
      <c r="P48" s="127"/>
    </row>
    <row r="49" spans="1:16" ht="7.35" customHeight="1" thickTop="1" thickBot="1">
      <c r="A49" s="116"/>
      <c r="B49" s="107"/>
      <c r="C49" s="108"/>
      <c r="D49" s="108"/>
      <c r="E49" s="108"/>
      <c r="F49" s="79"/>
      <c r="G49" s="207"/>
      <c r="H49" s="207"/>
      <c r="I49" s="207"/>
      <c r="J49" s="207"/>
      <c r="K49" s="207"/>
      <c r="L49" s="208"/>
      <c r="M49" s="116"/>
      <c r="O49" s="126"/>
      <c r="P49" s="127"/>
    </row>
    <row r="50" spans="1:16" ht="18" customHeight="1" thickTop="1" thickBot="1">
      <c r="A50" s="116"/>
      <c r="B50" s="209" t="s">
        <v>84</v>
      </c>
      <c r="C50" s="210"/>
      <c r="D50" s="210"/>
      <c r="E50" s="211"/>
      <c r="F50" s="78"/>
      <c r="G50" s="192" t="s">
        <v>94</v>
      </c>
      <c r="H50" s="193"/>
      <c r="I50" s="193"/>
      <c r="J50" s="193"/>
      <c r="K50" s="193"/>
      <c r="L50" s="194"/>
      <c r="M50" s="116"/>
      <c r="O50" s="126"/>
      <c r="P50" s="127"/>
    </row>
    <row r="51" spans="1:16" ht="18" customHeight="1" thickTop="1">
      <c r="A51" s="116"/>
      <c r="B51" s="89">
        <f>SUM($F$10*$E$51)</f>
        <v>12</v>
      </c>
      <c r="C51" s="90">
        <v>1.33</v>
      </c>
      <c r="D51" s="91" t="s">
        <v>72</v>
      </c>
      <c r="E51" s="92">
        <v>0.75</v>
      </c>
      <c r="F51" s="78"/>
      <c r="G51" s="54" t="s">
        <v>16</v>
      </c>
      <c r="H51" s="55"/>
      <c r="I51" s="56"/>
      <c r="J51" s="56"/>
      <c r="K51" s="57"/>
      <c r="L51" s="82"/>
      <c r="M51" s="116"/>
      <c r="O51" s="126"/>
      <c r="P51" s="127"/>
    </row>
    <row r="52" spans="1:16" ht="18" customHeight="1">
      <c r="A52" s="116"/>
      <c r="B52" s="87">
        <f>SUM($F$10*$E$52)</f>
        <v>10.67</v>
      </c>
      <c r="C52" s="85">
        <v>1.5</v>
      </c>
      <c r="D52" s="86" t="s">
        <v>74</v>
      </c>
      <c r="E52" s="88">
        <v>0.66669999999999996</v>
      </c>
      <c r="F52" s="78"/>
      <c r="G52" s="58" t="s">
        <v>17</v>
      </c>
      <c r="H52" s="43"/>
      <c r="I52" s="41"/>
      <c r="J52" s="41"/>
      <c r="K52" s="40"/>
      <c r="L52" s="80"/>
      <c r="M52" s="116"/>
      <c r="O52" s="125"/>
    </row>
    <row r="53" spans="1:16" ht="18" customHeight="1">
      <c r="A53" s="116"/>
      <c r="B53" s="87">
        <f>SUM($F$10*$E$53)</f>
        <v>10</v>
      </c>
      <c r="C53" s="85">
        <v>1.6</v>
      </c>
      <c r="D53" s="86" t="s">
        <v>75</v>
      </c>
      <c r="E53" s="88">
        <v>0.625</v>
      </c>
      <c r="F53" s="74"/>
      <c r="G53" s="58" t="s">
        <v>18</v>
      </c>
      <c r="H53" s="43"/>
      <c r="I53" s="41"/>
      <c r="J53" s="41"/>
      <c r="K53" s="41"/>
      <c r="L53" s="80"/>
      <c r="M53" s="116"/>
      <c r="O53" s="125"/>
    </row>
    <row r="54" spans="1:16" ht="18" customHeight="1" thickBot="1">
      <c r="A54" s="116"/>
      <c r="B54" s="87">
        <f>SUM($F$10*$E$54)</f>
        <v>9</v>
      </c>
      <c r="C54" s="85">
        <v>1.78</v>
      </c>
      <c r="D54" s="86" t="s">
        <v>76</v>
      </c>
      <c r="E54" s="88">
        <v>0.5625</v>
      </c>
      <c r="F54" s="74"/>
      <c r="G54" s="59" t="s">
        <v>19</v>
      </c>
      <c r="H54" s="60"/>
      <c r="I54" s="61"/>
      <c r="J54" s="61"/>
      <c r="K54" s="62"/>
      <c r="L54" s="81"/>
      <c r="M54" s="116"/>
    </row>
    <row r="55" spans="1:16" ht="18" customHeight="1" thickTop="1">
      <c r="A55" s="116"/>
      <c r="B55" s="87">
        <f>SUM($F$10*$E$55)</f>
        <v>9.41</v>
      </c>
      <c r="C55" s="85">
        <v>1.7</v>
      </c>
      <c r="D55" s="86" t="s">
        <v>73</v>
      </c>
      <c r="E55" s="88">
        <v>0.58819999999999995</v>
      </c>
      <c r="F55" s="74"/>
      <c r="G55" s="53"/>
      <c r="H55" s="53"/>
      <c r="I55" s="53"/>
      <c r="J55" s="53"/>
      <c r="K55" s="53"/>
      <c r="L55" s="83"/>
      <c r="M55" s="116"/>
    </row>
    <row r="56" spans="1:16" ht="18" customHeight="1" thickBot="1">
      <c r="A56" s="116"/>
      <c r="B56" s="93">
        <f>SUM($F$10*$E$56)</f>
        <v>6.81</v>
      </c>
      <c r="C56" s="94">
        <v>2.35</v>
      </c>
      <c r="D56" s="95" t="s">
        <v>79</v>
      </c>
      <c r="E56" s="96">
        <v>0.42549999999999999</v>
      </c>
      <c r="F56" s="74"/>
      <c r="G56" s="155" t="s">
        <v>107</v>
      </c>
      <c r="H56" s="155"/>
      <c r="I56" s="155"/>
      <c r="J56" s="155"/>
      <c r="K56" s="155"/>
      <c r="L56" s="156"/>
      <c r="M56" s="116"/>
    </row>
    <row r="57" spans="1:16" ht="20.100000000000001" customHeight="1" thickTop="1" thickBot="1">
      <c r="A57" s="116"/>
      <c r="B57" s="104" t="s">
        <v>5</v>
      </c>
      <c r="C57" s="105" t="s">
        <v>85</v>
      </c>
      <c r="D57" s="105" t="s">
        <v>86</v>
      </c>
      <c r="E57" s="106" t="s">
        <v>87</v>
      </c>
      <c r="F57" s="123"/>
      <c r="G57" s="155"/>
      <c r="H57" s="155"/>
      <c r="I57" s="155"/>
      <c r="J57" s="155"/>
      <c r="K57" s="155"/>
      <c r="L57" s="156"/>
      <c r="M57" s="116"/>
    </row>
    <row r="58" spans="1:16" ht="6.75" customHeight="1" thickTop="1" thickBot="1">
      <c r="A58" s="116"/>
      <c r="B58" s="121"/>
      <c r="C58" s="84"/>
      <c r="D58" s="84"/>
      <c r="E58" s="84"/>
      <c r="F58" s="84"/>
      <c r="G58" s="84"/>
      <c r="H58" s="84"/>
      <c r="I58" s="84"/>
      <c r="J58" s="84"/>
      <c r="K58" s="84"/>
      <c r="L58" s="122"/>
      <c r="M58" s="116"/>
    </row>
    <row r="59" spans="1:16" ht="7.35" customHeight="1" thickTop="1">
      <c r="A59" s="116"/>
      <c r="B59" s="116"/>
      <c r="C59" s="116"/>
      <c r="D59" s="116"/>
      <c r="E59" s="116"/>
      <c r="F59" s="116"/>
      <c r="G59" s="116"/>
      <c r="H59" s="116"/>
      <c r="I59" s="116"/>
      <c r="J59" s="116"/>
      <c r="K59" s="116"/>
      <c r="L59" s="116"/>
      <c r="M59" s="116"/>
    </row>
  </sheetData>
  <sheetProtection password="C48C" sheet="1" objects="1" scenarios="1" selectLockedCells="1"/>
  <dataConsolidate/>
  <mergeCells count="53">
    <mergeCell ref="E23:F23"/>
    <mergeCell ref="G19:L19"/>
    <mergeCell ref="G13:L13"/>
    <mergeCell ref="J14:L14"/>
    <mergeCell ref="J15:L15"/>
    <mergeCell ref="J16:L16"/>
    <mergeCell ref="G14:I14"/>
    <mergeCell ref="G15:I15"/>
    <mergeCell ref="G16:I16"/>
    <mergeCell ref="B25:L25"/>
    <mergeCell ref="G32:L32"/>
    <mergeCell ref="F27:G27"/>
    <mergeCell ref="F28:G28"/>
    <mergeCell ref="E26:G26"/>
    <mergeCell ref="F29:G29"/>
    <mergeCell ref="G49:L49"/>
    <mergeCell ref="G41:L41"/>
    <mergeCell ref="B50:E50"/>
    <mergeCell ref="K2:L2"/>
    <mergeCell ref="B5:D5"/>
    <mergeCell ref="K3:L6"/>
    <mergeCell ref="B30:L30"/>
    <mergeCell ref="J26:K26"/>
    <mergeCell ref="J28:K28"/>
    <mergeCell ref="H27:I27"/>
    <mergeCell ref="H28:I28"/>
    <mergeCell ref="J27:K27"/>
    <mergeCell ref="G3:J3"/>
    <mergeCell ref="G4:J4"/>
    <mergeCell ref="G5:J5"/>
    <mergeCell ref="H26:I26"/>
    <mergeCell ref="G42:L42"/>
    <mergeCell ref="G33:L34"/>
    <mergeCell ref="G35:L35"/>
    <mergeCell ref="G36:L36"/>
    <mergeCell ref="G37:L38"/>
    <mergeCell ref="G39:L40"/>
    <mergeCell ref="G56:L57"/>
    <mergeCell ref="B2:F2"/>
    <mergeCell ref="B22:E22"/>
    <mergeCell ref="B32:E32"/>
    <mergeCell ref="H20:L20"/>
    <mergeCell ref="H21:L21"/>
    <mergeCell ref="H22:L22"/>
    <mergeCell ref="H23:L23"/>
    <mergeCell ref="B3:D3"/>
    <mergeCell ref="B4:D4"/>
    <mergeCell ref="B7:L7"/>
    <mergeCell ref="B17:L17"/>
    <mergeCell ref="D9:E9"/>
    <mergeCell ref="D14:E15"/>
    <mergeCell ref="B6:D6"/>
    <mergeCell ref="G50:L50"/>
  </mergeCells>
  <phoneticPr fontId="4" type="noConversion"/>
  <dataValidations xWindow="400" yWindow="445" count="1">
    <dataValidation type="list" allowBlank="1" showErrorMessage="1" promptTitle="Specified Aspect Ratio" sqref="G11">
      <formula1>$E$51:$E$56</formula1>
    </dataValidation>
  </dataValidations>
  <printOptions horizontalCentered="1"/>
  <pageMargins left="0.35" right="0.35" top="0.5" bottom="0.75" header="0" footer="0.5"/>
  <pageSetup orientation="landscape" horizontalDpi="4294967293" r:id="rId1"/>
  <headerFooter>
    <oddFooter xml:space="preserve">&amp;L Copyright 2016 | Michael Fay | All Rights Reserved&amp;C&amp;P&amp;RRev. 4.3   </oddFooter>
  </headerFooter>
  <ignoredErrors>
    <ignoredError sqref="E43" twoDigitTextYear="1"/>
    <ignoredError sqref="E4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Projection Calcs</vt:lpstr>
      <vt:lpstr>'Projection Calcs'!Aspect_Ratio</vt:lpstr>
      <vt:lpstr>Aspect_Ratios</vt:lpstr>
      <vt:lpstr>'Projection Calcs'!Print_Area</vt:lpstr>
      <vt:lpstr>Screen_Ratio_Height_Calc_Table</vt:lpstr>
    </vt:vector>
  </TitlesOfParts>
  <Company>Sound Image,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 Estimating 2012 Beta 2.1</dc:title>
  <dc:creator>MFay</dc:creator>
  <cp:lastModifiedBy>Mike Fay</cp:lastModifiedBy>
  <cp:lastPrinted>2016-08-14T21:52:27Z</cp:lastPrinted>
  <dcterms:created xsi:type="dcterms:W3CDTF">1999-04-27T18:16:47Z</dcterms:created>
  <dcterms:modified xsi:type="dcterms:W3CDTF">2016-08-14T21:56:42Z</dcterms:modified>
</cp:coreProperties>
</file>